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0" windowWidth="26940" windowHeight="16840" tabRatio="410" activeTab="2"/>
  </bookViews>
  <sheets>
    <sheet name="c348" sheetId="1" r:id="rId1"/>
    <sheet name="c349" sheetId="2" r:id="rId2"/>
    <sheet name="c350" sheetId="3" r:id="rId3"/>
  </sheets>
  <externalReferences>
    <externalReference r:id="rId6"/>
    <externalReference r:id="rId7"/>
  </externalReferences>
  <definedNames>
    <definedName name="_xlnm.Print_Area" localSheetId="0">'c348'!$A$1:$I$62</definedName>
    <definedName name="_xlnm.Print_Area" localSheetId="1">'c349'!$A$1:$F$55</definedName>
    <definedName name="ddd">#REF!</definedName>
    <definedName name="Excel_BuiltIn__FilterDatabase_1">#REF!</definedName>
    <definedName name="Excel_BuiltIn__FilterDatabase_3">#REF!</definedName>
    <definedName name="Excel_BuiltIn__FilterDatabase_4">'[2]C4'!#REF!</definedName>
    <definedName name="Excel_BuiltIn_Print_Area_1">#REF!</definedName>
    <definedName name="Excel_BuiltIn_Print_Area_1_1">"$C_81.$#REF!$#REF!:$#REF!$#REF!"</definedName>
    <definedName name="Excel_BuiltIn_Print_Area_4">"$c_84.$#REF!$#REF!:$#REF!$#REF!"</definedName>
    <definedName name="Excel_BuiltIn_Print_Area_7">"$c_86.$#REF!$#REF!:$#REF!$#REF!"</definedName>
    <definedName name="FOFO1">#REF!</definedName>
    <definedName name="Nuevo">#REF!</definedName>
    <definedName name="_xlnm.Print_Titles" localSheetId="0">'c348'!$5:$7</definedName>
    <definedName name="_xlnm.Print_Titles" localSheetId="1">'c349'!$5:$10</definedName>
  </definedNames>
  <calcPr fullCalcOnLoad="1"/>
</workbook>
</file>

<file path=xl/sharedStrings.xml><?xml version="1.0" encoding="utf-8"?>
<sst xmlns="http://schemas.openxmlformats.org/spreadsheetml/2006/main" count="149" uniqueCount="95">
  <si>
    <t>Juzgado de Cobro y Menor Cuantía de Pérez Zeledón</t>
  </si>
  <si>
    <t>CUADRO N° 348</t>
  </si>
  <si>
    <t>CUADRO N° 349</t>
  </si>
  <si>
    <t>CUADRO N° 350</t>
  </si>
  <si>
    <t>I Circuito Judicial de Limón</t>
  </si>
  <si>
    <t>Juzgado de Cobro Menor Cuantía San Ramón 1-/</t>
  </si>
  <si>
    <t>Juzgado de Cobro Menor Cuantía Grecia 2-/</t>
  </si>
  <si>
    <t>MOVIMIENTO OCURRIDO EN MATERIA DE COBRO SEGÚN CIRCUITO JUDICIAL DURANTE EL 2012</t>
  </si>
  <si>
    <t>Juzgado de Cobro y Tránsito de Santa Cruz 4-/</t>
  </si>
  <si>
    <t>Juzgado de Cobro de Puntarenas 5-/</t>
  </si>
  <si>
    <t>Juzgado de Cobro y Menor Cuantía de Golfito 7-/</t>
  </si>
  <si>
    <t>Juzgado de Cobro y Menor Cuantía de Limón (Cobro) 8-/</t>
  </si>
  <si>
    <t>CASOS ENTRADOS EN LOS JUZGADOS COMPETENTES EN MATERIA DE COBRO
 SEGÚN TIPO DE ASUNTO DURANTE EL 2012</t>
  </si>
  <si>
    <t>CASOS TERMINADOS EN  MATERIA DE COBRO SEGUN MOTIVO DE TERMINO DURANTE EL 2012</t>
  </si>
  <si>
    <t>Juzgado de Cobro y Menor Cuantía de Pococí (Cobro) 9-/</t>
  </si>
  <si>
    <t>1-/ Se trasladaron 466 del Jdo Civil y Laboral de San Ramón y 1694 del Jdo de Menor Cuantía de San Ramón.</t>
  </si>
  <si>
    <t>2-/ Se trasladaron 831 del Jdo Civil y Trabajo de Grecia  y 1715 del Jdo Contravencional de Grecia.</t>
  </si>
  <si>
    <t>3-/ Se trasladaron 771 exp del Jdo Civil y Trabajo de Liberia y 932 del Jdo Contravencional de Liberia.</t>
  </si>
  <si>
    <t>5-/ Se trasladaron 3129 del Jdo de Menor Cuantía de Puntarenas y 990 del Jdo Civil y Agrario de Puntarenas.</t>
  </si>
  <si>
    <t>7-/ Se trasladaron 294 del Jdo Civil y Trabajo de Golfito y los 115 restantes vienen del Jdo Contravencional y Menor Cuantía de Osa y Corredores.</t>
  </si>
  <si>
    <t>8-/ Se trasladaron 615 exp del Jdo de Menor Cuantía de Limón y 25 del Jdo Civil de Limón.</t>
  </si>
  <si>
    <t>9-/ Se trasladaron 2803 del Jdo Menor Cuantía de Pococí.</t>
  </si>
  <si>
    <t>4-/ Se trasladaron 402 del Jdo Civil y Laboral de San ta Cruz y 552 del Jdo Contrav y Menor cuantía de Santa Cruz, además 496 de Jdo Civil y Laboral de Nicoya y 
      220 del Jdo Contrav y Menor Cuantía de Nicoya.</t>
  </si>
  <si>
    <t>Juzgado Cobro Menor Cuantía y Tránsito del I Circ. Jud. de Guanacaste (Liberia) 3-/</t>
  </si>
  <si>
    <t xml:space="preserve">Juzgado </t>
  </si>
  <si>
    <t xml:space="preserve">Tipo de asunto </t>
  </si>
  <si>
    <t>Juzgado de Cobro y Menor Cuantía de Pérez Zeledón 6-/</t>
  </si>
  <si>
    <t>6-/ Se trasladaron 5925 exp del Jdo Contravencional de Menor Cuantía de Pérez Zeledón y 1198 expedientes del Jdo Civil y Trabajo del I Circuito judicial de Zona Sur.</t>
  </si>
  <si>
    <t xml:space="preserve"> </t>
  </si>
  <si>
    <t>Activos al</t>
  </si>
  <si>
    <t>Entrados</t>
  </si>
  <si>
    <t>Reentrados</t>
  </si>
  <si>
    <t>Fenecidos</t>
  </si>
  <si>
    <t>Activos</t>
  </si>
  <si>
    <t>Trámite</t>
  </si>
  <si>
    <t xml:space="preserve">Etapa de </t>
  </si>
  <si>
    <t>Juzgado</t>
  </si>
  <si>
    <t>Total</t>
  </si>
  <si>
    <t>Ejecución</t>
  </si>
  <si>
    <t>TOTAL</t>
  </si>
  <si>
    <t xml:space="preserve">Elaborado por: Sección de Estadística, Departamento de Planificación. </t>
  </si>
  <si>
    <t>Conci-</t>
  </si>
  <si>
    <t>Deser-</t>
  </si>
  <si>
    <t>Incompe-</t>
  </si>
  <si>
    <t>Inadmisibles</t>
  </si>
  <si>
    <t>Solicitudes</t>
  </si>
  <si>
    <t>Acumu-</t>
  </si>
  <si>
    <t>Archivo</t>
  </si>
  <si>
    <t>Otras</t>
  </si>
  <si>
    <t>Desistimiento</t>
  </si>
  <si>
    <t>liaciones</t>
  </si>
  <si>
    <t>Sentencias</t>
  </si>
  <si>
    <t>ciones</t>
  </si>
  <si>
    <t>tencias</t>
  </si>
  <si>
    <t>de actor/</t>
  </si>
  <si>
    <t>lación</t>
  </si>
  <si>
    <t>razones</t>
  </si>
  <si>
    <t>partes</t>
  </si>
  <si>
    <t>Otros</t>
  </si>
  <si>
    <t>Monitorios</t>
  </si>
  <si>
    <t>prenda-</t>
  </si>
  <si>
    <t>hipo-</t>
  </si>
  <si>
    <t>asuntos</t>
  </si>
  <si>
    <t>ria</t>
  </si>
  <si>
    <t>tecaria</t>
  </si>
  <si>
    <t>Primer Circuito Judicial de San José</t>
  </si>
  <si>
    <t>Segundo Circuito Judicial de San José</t>
  </si>
  <si>
    <t>Primer Circuito Judicial de Alajuela</t>
  </si>
  <si>
    <t>Circuito Judicial de Cartago</t>
  </si>
  <si>
    <t>Circuito Judicial de Heredia</t>
  </si>
  <si>
    <t>Juzgado Primero Especializado de Cobro I Circuito Judicial de San José</t>
  </si>
  <si>
    <t>Juzgado Segundo Especializado de Cobro I Circuito Judicial de San José</t>
  </si>
  <si>
    <t>Juzgado Especializado de Cobro II Circuito Judicial de San José</t>
  </si>
  <si>
    <t>Juzgado Especializado de Cobro Judicial de Cartago</t>
  </si>
  <si>
    <t>Juzgado de Cobro Menor Cuantía del I Circ. Jud. de Alajuela (Cobro)</t>
  </si>
  <si>
    <t>Juzgado de Cobro y Menor Cuantía de Heredia (Cobro)</t>
  </si>
  <si>
    <t>Inactivos</t>
  </si>
  <si>
    <t>Circuito Judicial de Limón</t>
  </si>
  <si>
    <t>Juzgado Especializado de Cobro Judicial de Liberia</t>
  </si>
  <si>
    <t>Juzgado de Cobro y Menor Cuantía de Limón (Cobro)</t>
  </si>
  <si>
    <t>Primer Circuito Judicial de Guanacaste</t>
  </si>
  <si>
    <t>II Circuito Judicial de Guanacaste</t>
  </si>
  <si>
    <t>Juzgado de Cobro y Tránsito de Santa Cruz</t>
  </si>
  <si>
    <t>Tercer Circuito Judicial de Alajuela</t>
  </si>
  <si>
    <t>Juzgado de Cobro Menor Cuantía de Grecia</t>
  </si>
  <si>
    <t>Juzgado de Cobro Menor Cuantía San Ramón</t>
  </si>
  <si>
    <t>Juzgado de Cobro Menor Cuantía de San Ramón</t>
  </si>
  <si>
    <t>Juzgado de Cobro y Menor Cuantía de Pococí (Cobro)</t>
  </si>
  <si>
    <t>II Circuito Judicial de Limón</t>
  </si>
  <si>
    <t>Circuito Judicial de Puntarenas</t>
  </si>
  <si>
    <t>Juzgado de Cobro de Puntarenas</t>
  </si>
  <si>
    <t>I Circuito Judicial de Zona Sur</t>
  </si>
  <si>
    <t>II Circuito Judicial de Zona Sur</t>
  </si>
  <si>
    <t>Juzgado de Cobro y Menor Cuantía de Golfito</t>
  </si>
  <si>
    <t>I Circuito Judicial de Puntarenas</t>
  </si>
</sst>
</file>

<file path=xl/styles.xml><?xml version="1.0" encoding="utf-8"?>
<styleSheet xmlns="http://schemas.openxmlformats.org/spreadsheetml/2006/main">
  <numFmts count="41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0_)"/>
    <numFmt numFmtId="195" formatCode="_([$€]* #,##0.00_);_([$€]* \(#,##0.00\);_([$€]* \-??_);_(@_)"/>
    <numFmt numFmtId="196" formatCode="0.0"/>
  </numFmts>
  <fonts count="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8" fillId="21" borderId="2" applyNumberFormat="0" applyAlignment="0" applyProtection="0"/>
    <xf numFmtId="195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1" fillId="0" borderId="0" xfId="0" applyFont="1" applyFill="1" applyBorder="1" applyAlignment="1" applyProtection="1">
      <alignment/>
      <protection locked="0"/>
    </xf>
    <xf numFmtId="0" fontId="22" fillId="24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fill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3" fillId="0" borderId="12" xfId="0" applyFont="1" applyFill="1" applyBorder="1" applyAlignment="1" applyProtection="1">
      <alignment horizontal="center"/>
      <protection locked="0"/>
    </xf>
    <xf numFmtId="0" fontId="23" fillId="0" borderId="13" xfId="0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 applyProtection="1">
      <alignment horizontal="center"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center"/>
      <protection locked="0"/>
    </xf>
    <xf numFmtId="0" fontId="21" fillId="24" borderId="0" xfId="0" applyFont="1" applyFill="1" applyBorder="1" applyAlignment="1">
      <alignment/>
    </xf>
    <xf numFmtId="0" fontId="21" fillId="0" borderId="11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2" fillId="0" borderId="14" xfId="0" applyFont="1" applyFill="1" applyBorder="1" applyAlignment="1" applyProtection="1">
      <alignment/>
      <protection locked="0"/>
    </xf>
    <xf numFmtId="0" fontId="22" fillId="0" borderId="15" xfId="0" applyFont="1" applyFill="1" applyBorder="1" applyAlignment="1" applyProtection="1">
      <alignment horizontal="fill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1" fillId="11" borderId="0" xfId="0" applyFont="1" applyFill="1" applyBorder="1" applyAlignment="1" applyProtection="1">
      <alignment horizontal="centerContinuous"/>
      <protection locked="0"/>
    </xf>
    <xf numFmtId="0" fontId="22" fillId="11" borderId="0" xfId="0" applyFont="1" applyFill="1" applyBorder="1" applyAlignment="1" applyProtection="1">
      <alignment horizontal="centerContinuous"/>
      <protection locked="0"/>
    </xf>
    <xf numFmtId="0" fontId="21" fillId="11" borderId="0" xfId="0" applyFont="1" applyFill="1" applyBorder="1" applyAlignment="1" applyProtection="1">
      <alignment horizontal="fill"/>
      <protection locked="0"/>
    </xf>
    <xf numFmtId="0" fontId="21" fillId="11" borderId="0" xfId="0" applyFont="1" applyFill="1" applyBorder="1" applyAlignment="1" applyProtection="1">
      <alignment horizontal="center"/>
      <protection locked="0"/>
    </xf>
    <xf numFmtId="0" fontId="22" fillId="11" borderId="0" xfId="0" applyFont="1" applyFill="1" applyBorder="1" applyAlignment="1" applyProtection="1">
      <alignment horizontal="fill"/>
      <protection locked="0"/>
    </xf>
    <xf numFmtId="194" fontId="21" fillId="11" borderId="18" xfId="0" applyNumberFormat="1" applyFont="1" applyFill="1" applyBorder="1" applyAlignment="1" applyProtection="1">
      <alignment horizontal="center"/>
      <protection locked="0"/>
    </xf>
    <xf numFmtId="0" fontId="21" fillId="11" borderId="12" xfId="0" applyFont="1" applyFill="1" applyBorder="1" applyAlignment="1" applyProtection="1">
      <alignment horizontal="center"/>
      <protection locked="0"/>
    </xf>
    <xf numFmtId="0" fontId="21" fillId="11" borderId="19" xfId="0" applyFont="1" applyFill="1" applyBorder="1" applyAlignment="1" applyProtection="1">
      <alignment horizontal="center"/>
      <protection locked="0"/>
    </xf>
    <xf numFmtId="0" fontId="21" fillId="11" borderId="18" xfId="0" applyFont="1" applyFill="1" applyBorder="1" applyAlignment="1" applyProtection="1">
      <alignment horizontal="center"/>
      <protection locked="0"/>
    </xf>
    <xf numFmtId="0" fontId="21" fillId="11" borderId="13" xfId="0" applyFont="1" applyFill="1" applyBorder="1" applyAlignment="1" applyProtection="1">
      <alignment horizontal="center"/>
      <protection locked="0"/>
    </xf>
    <xf numFmtId="14" fontId="21" fillId="11" borderId="10" xfId="0" applyNumberFormat="1" applyFont="1" applyFill="1" applyBorder="1" applyAlignment="1" applyProtection="1">
      <alignment horizontal="center"/>
      <protection locked="0"/>
    </xf>
    <xf numFmtId="0" fontId="21" fillId="11" borderId="10" xfId="0" applyFont="1" applyFill="1" applyBorder="1" applyAlignment="1" applyProtection="1">
      <alignment horizontal="center"/>
      <protection locked="0"/>
    </xf>
    <xf numFmtId="0" fontId="21" fillId="11" borderId="11" xfId="0" applyFont="1" applyFill="1" applyBorder="1" applyAlignment="1" applyProtection="1">
      <alignment horizontal="center"/>
      <protection locked="0"/>
    </xf>
    <xf numFmtId="14" fontId="21" fillId="11" borderId="14" xfId="0" applyNumberFormat="1" applyFont="1" applyFill="1" applyBorder="1" applyAlignment="1" applyProtection="1">
      <alignment horizontal="center"/>
      <protection locked="0"/>
    </xf>
    <xf numFmtId="0" fontId="21" fillId="11" borderId="20" xfId="0" applyFont="1" applyFill="1" applyBorder="1" applyAlignment="1" applyProtection="1">
      <alignment horizontal="fill"/>
      <protection locked="0"/>
    </xf>
    <xf numFmtId="0" fontId="21" fillId="11" borderId="16" xfId="0" applyFont="1" applyFill="1" applyBorder="1" applyAlignment="1" applyProtection="1">
      <alignment horizontal="fill"/>
      <protection locked="0"/>
    </xf>
    <xf numFmtId="0" fontId="21" fillId="11" borderId="16" xfId="0" applyFont="1" applyFill="1" applyBorder="1" applyAlignment="1" applyProtection="1">
      <alignment horizontal="center"/>
      <protection locked="0"/>
    </xf>
    <xf numFmtId="0" fontId="21" fillId="11" borderId="15" xfId="0" applyFont="1" applyFill="1" applyBorder="1" applyAlignment="1" applyProtection="1">
      <alignment horizontal="center"/>
      <protection locked="0"/>
    </xf>
    <xf numFmtId="0" fontId="21" fillId="11" borderId="20" xfId="0" applyFont="1" applyFill="1" applyBorder="1" applyAlignment="1" applyProtection="1">
      <alignment horizontal="center"/>
      <protection locked="0"/>
    </xf>
    <xf numFmtId="0" fontId="21" fillId="11" borderId="17" xfId="0" applyFont="1" applyFill="1" applyBorder="1" applyAlignment="1" applyProtection="1">
      <alignment horizontal="center"/>
      <protection locked="0"/>
    </xf>
    <xf numFmtId="0" fontId="25" fillId="0" borderId="0" xfId="59" applyFont="1" applyFill="1" applyBorder="1" applyAlignment="1">
      <alignment/>
      <protection/>
    </xf>
    <xf numFmtId="0" fontId="24" fillId="0" borderId="0" xfId="59" applyFont="1" applyFill="1">
      <alignment/>
      <protection/>
    </xf>
    <xf numFmtId="0" fontId="23" fillId="0" borderId="12" xfId="59" applyFont="1" applyFill="1" applyBorder="1" applyAlignment="1">
      <alignment horizontal="center"/>
      <protection/>
    </xf>
    <xf numFmtId="0" fontId="23" fillId="0" borderId="13" xfId="59" applyFont="1" applyFill="1" applyBorder="1" applyAlignment="1">
      <alignment horizontal="center"/>
      <protection/>
    </xf>
    <xf numFmtId="0" fontId="21" fillId="0" borderId="11" xfId="59" applyFont="1" applyFill="1" applyBorder="1" applyAlignment="1" applyProtection="1">
      <alignment horizontal="center"/>
      <protection locked="0"/>
    </xf>
    <xf numFmtId="0" fontId="25" fillId="0" borderId="14" xfId="59" applyFont="1" applyFill="1" applyBorder="1" applyAlignment="1" applyProtection="1">
      <alignment horizontal="center"/>
      <protection locked="0"/>
    </xf>
    <xf numFmtId="0" fontId="22" fillId="0" borderId="11" xfId="59" applyFont="1" applyFill="1" applyBorder="1" applyAlignment="1" applyProtection="1">
      <alignment/>
      <protection locked="0"/>
    </xf>
    <xf numFmtId="0" fontId="22" fillId="0" borderId="10" xfId="59" applyFont="1" applyFill="1" applyBorder="1" applyAlignment="1" applyProtection="1">
      <alignment horizontal="center"/>
      <protection locked="0"/>
    </xf>
    <xf numFmtId="0" fontId="24" fillId="0" borderId="10" xfId="59" applyFont="1" applyFill="1" applyBorder="1" applyAlignment="1" applyProtection="1">
      <alignment horizontal="center"/>
      <protection locked="0"/>
    </xf>
    <xf numFmtId="0" fontId="24" fillId="0" borderId="14" xfId="59" applyFont="1" applyFill="1" applyBorder="1" applyAlignment="1" applyProtection="1">
      <alignment horizontal="center"/>
      <protection locked="0"/>
    </xf>
    <xf numFmtId="0" fontId="22" fillId="0" borderId="14" xfId="59" applyFont="1" applyFill="1" applyBorder="1" applyAlignment="1" applyProtection="1">
      <alignment horizontal="center"/>
      <protection locked="0"/>
    </xf>
    <xf numFmtId="0" fontId="21" fillId="0" borderId="10" xfId="59" applyFont="1" applyFill="1" applyBorder="1" applyAlignment="1" applyProtection="1">
      <alignment horizontal="center"/>
      <protection locked="0"/>
    </xf>
    <xf numFmtId="0" fontId="21" fillId="0" borderId="14" xfId="59" applyFont="1" applyFill="1" applyBorder="1" applyAlignment="1" applyProtection="1">
      <alignment horizontal="center"/>
      <protection locked="0"/>
    </xf>
    <xf numFmtId="0" fontId="24" fillId="0" borderId="0" xfId="59" applyFont="1" applyFill="1" applyBorder="1" applyAlignment="1" applyProtection="1">
      <alignment horizontal="center"/>
      <protection locked="0"/>
    </xf>
    <xf numFmtId="0" fontId="22" fillId="0" borderId="15" xfId="59" applyFont="1" applyFill="1" applyBorder="1" applyAlignment="1" applyProtection="1">
      <alignment horizontal="left"/>
      <protection locked="0"/>
    </xf>
    <xf numFmtId="0" fontId="22" fillId="0" borderId="16" xfId="59" applyFont="1" applyFill="1" applyBorder="1" applyAlignment="1" applyProtection="1">
      <alignment horizontal="center"/>
      <protection locked="0"/>
    </xf>
    <xf numFmtId="0" fontId="24" fillId="0" borderId="20" xfId="59" applyFont="1" applyFill="1" applyBorder="1">
      <alignment/>
      <protection/>
    </xf>
    <xf numFmtId="0" fontId="24" fillId="0" borderId="17" xfId="59" applyFont="1" applyFill="1" applyBorder="1">
      <alignment/>
      <protection/>
    </xf>
    <xf numFmtId="0" fontId="24" fillId="0" borderId="16" xfId="59" applyFont="1" applyFill="1" applyBorder="1">
      <alignment/>
      <protection/>
    </xf>
    <xf numFmtId="0" fontId="22" fillId="0" borderId="0" xfId="59" applyFont="1" applyFill="1" applyBorder="1" applyProtection="1">
      <alignment/>
      <protection locked="0"/>
    </xf>
    <xf numFmtId="0" fontId="24" fillId="0" borderId="0" xfId="59" applyFont="1" applyFill="1" applyBorder="1">
      <alignment/>
      <protection/>
    </xf>
    <xf numFmtId="0" fontId="25" fillId="11" borderId="0" xfId="59" applyFont="1" applyFill="1" applyBorder="1" applyAlignment="1">
      <alignment horizontal="centerContinuous" wrapText="1"/>
      <protection/>
    </xf>
    <xf numFmtId="0" fontId="24" fillId="11" borderId="0" xfId="59" applyFont="1" applyFill="1" applyAlignment="1">
      <alignment horizontal="centerContinuous"/>
      <protection/>
    </xf>
    <xf numFmtId="0" fontId="24" fillId="11" borderId="0" xfId="59" applyFont="1" applyFill="1">
      <alignment/>
      <protection/>
    </xf>
    <xf numFmtId="0" fontId="25" fillId="11" borderId="19" xfId="59" applyFont="1" applyFill="1" applyBorder="1" applyAlignment="1">
      <alignment horizontal="center" vertical="center" wrapText="1"/>
      <protection/>
    </xf>
    <xf numFmtId="0" fontId="25" fillId="11" borderId="12" xfId="59" applyFont="1" applyFill="1" applyBorder="1" applyAlignment="1">
      <alignment horizontal="center" vertical="center" wrapText="1"/>
      <protection/>
    </xf>
    <xf numFmtId="0" fontId="25" fillId="11" borderId="21" xfId="59" applyFont="1" applyFill="1" applyBorder="1" applyAlignment="1">
      <alignment horizontal="center" vertical="center"/>
      <protection/>
    </xf>
    <xf numFmtId="0" fontId="25" fillId="11" borderId="11" xfId="59" applyFont="1" applyFill="1" applyBorder="1" applyAlignment="1">
      <alignment horizontal="center" vertical="center" wrapText="1"/>
      <protection/>
    </xf>
    <xf numFmtId="0" fontId="25" fillId="11" borderId="10" xfId="59" applyFont="1" applyFill="1" applyBorder="1" applyAlignment="1">
      <alignment horizontal="center" vertical="center" wrapText="1"/>
      <protection/>
    </xf>
    <xf numFmtId="0" fontId="25" fillId="11" borderId="10" xfId="59" applyFont="1" applyFill="1" applyBorder="1" applyAlignment="1">
      <alignment horizontal="center"/>
      <protection/>
    </xf>
    <xf numFmtId="0" fontId="25" fillId="11" borderId="0" xfId="59" applyFont="1" applyFill="1" applyBorder="1" applyAlignment="1">
      <alignment horizontal="center"/>
      <protection/>
    </xf>
    <xf numFmtId="0" fontId="25" fillId="11" borderId="13" xfId="59" applyFont="1" applyFill="1" applyBorder="1" applyAlignment="1">
      <alignment horizontal="center"/>
      <protection/>
    </xf>
    <xf numFmtId="0" fontId="25" fillId="11" borderId="0" xfId="59" applyFont="1" applyFill="1" applyAlignment="1">
      <alignment horizontal="center"/>
      <protection/>
    </xf>
    <xf numFmtId="0" fontId="25" fillId="11" borderId="14" xfId="59" applyFont="1" applyFill="1" applyBorder="1" applyAlignment="1">
      <alignment horizontal="center"/>
      <protection/>
    </xf>
    <xf numFmtId="0" fontId="25" fillId="11" borderId="15" xfId="59" applyFont="1" applyFill="1" applyBorder="1" applyAlignment="1">
      <alignment horizontal="center" vertical="center" wrapText="1"/>
      <protection/>
    </xf>
    <xf numFmtId="0" fontId="25" fillId="11" borderId="16" xfId="59" applyFont="1" applyFill="1" applyBorder="1" applyAlignment="1">
      <alignment horizontal="center" vertical="center" wrapText="1"/>
      <protection/>
    </xf>
    <xf numFmtId="0" fontId="25" fillId="11" borderId="16" xfId="59" applyFont="1" applyFill="1" applyBorder="1" applyAlignment="1">
      <alignment horizontal="center"/>
      <protection/>
    </xf>
    <xf numFmtId="0" fontId="25" fillId="11" borderId="20" xfId="59" applyFont="1" applyFill="1" applyBorder="1" applyAlignment="1">
      <alignment horizontal="center"/>
      <protection/>
    </xf>
    <xf numFmtId="0" fontId="25" fillId="11" borderId="17" xfId="59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11" borderId="0" xfId="0" applyFont="1" applyFill="1" applyAlignment="1" applyProtection="1">
      <alignment horizontal="center" vertical="center" wrapText="1"/>
      <protection/>
    </xf>
    <xf numFmtId="0" fontId="24" fillId="11" borderId="0" xfId="0" applyFont="1" applyFill="1" applyAlignment="1">
      <alignment horizontal="center" vertical="center" wrapText="1"/>
    </xf>
    <xf numFmtId="0" fontId="22" fillId="11" borderId="0" xfId="0" applyFont="1" applyFill="1" applyAlignment="1">
      <alignment horizontal="center"/>
    </xf>
    <xf numFmtId="0" fontId="25" fillId="11" borderId="0" xfId="0" applyFont="1" applyFill="1" applyBorder="1" applyAlignment="1" applyProtection="1">
      <alignment horizontal="fill"/>
      <protection locked="0"/>
    </xf>
    <xf numFmtId="0" fontId="25" fillId="11" borderId="0" xfId="0" applyFont="1" applyFill="1" applyBorder="1" applyAlignment="1" applyProtection="1">
      <alignment horizontal="right"/>
      <protection locked="0"/>
    </xf>
    <xf numFmtId="0" fontId="24" fillId="11" borderId="0" xfId="0" applyFont="1" applyFill="1" applyBorder="1" applyAlignment="1">
      <alignment/>
    </xf>
    <xf numFmtId="0" fontId="25" fillId="11" borderId="0" xfId="0" applyFont="1" applyFill="1" applyBorder="1" applyAlignment="1" applyProtection="1">
      <alignment horizontal="center"/>
      <protection locked="0"/>
    </xf>
    <xf numFmtId="194" fontId="25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25" fillId="11" borderId="12" xfId="0" applyFont="1" applyFill="1" applyBorder="1" applyAlignment="1" applyProtection="1">
      <alignment horizontal="center" vertical="center" wrapText="1"/>
      <protection locked="0"/>
    </xf>
    <xf numFmtId="0" fontId="25" fillId="11" borderId="13" xfId="0" applyFont="1" applyFill="1" applyBorder="1" applyAlignment="1" applyProtection="1">
      <alignment horizontal="center"/>
      <protection locked="0"/>
    </xf>
    <xf numFmtId="0" fontId="25" fillId="11" borderId="12" xfId="0" applyFont="1" applyFill="1" applyBorder="1" applyAlignment="1" applyProtection="1">
      <alignment horizontal="center"/>
      <protection locked="0"/>
    </xf>
    <xf numFmtId="0" fontId="25" fillId="11" borderId="12" xfId="0" applyFont="1" applyFill="1" applyBorder="1" applyAlignment="1" applyProtection="1">
      <alignment horizontal="center" vertical="center"/>
      <protection locked="0"/>
    </xf>
    <xf numFmtId="0" fontId="25" fillId="11" borderId="19" xfId="0" applyFont="1" applyFill="1" applyBorder="1" applyAlignment="1" applyProtection="1">
      <alignment horizontal="center"/>
      <protection locked="0"/>
    </xf>
    <xf numFmtId="0" fontId="25" fillId="11" borderId="18" xfId="0" applyFont="1" applyFill="1" applyBorder="1" applyAlignment="1" applyProtection="1">
      <alignment horizontal="center"/>
      <protection locked="0"/>
    </xf>
    <xf numFmtId="194" fontId="25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11" borderId="10" xfId="0" applyFont="1" applyFill="1" applyBorder="1" applyAlignment="1" applyProtection="1">
      <alignment horizontal="center" vertical="center" wrapText="1"/>
      <protection locked="0"/>
    </xf>
    <xf numFmtId="0" fontId="25" fillId="11" borderId="14" xfId="0" applyFont="1" applyFill="1" applyBorder="1" applyAlignment="1" applyProtection="1">
      <alignment horizontal="center"/>
      <protection locked="0"/>
    </xf>
    <xf numFmtId="0" fontId="25" fillId="11" borderId="10" xfId="0" applyFont="1" applyFill="1" applyBorder="1" applyAlignment="1" applyProtection="1">
      <alignment horizontal="center"/>
      <protection locked="0"/>
    </xf>
    <xf numFmtId="0" fontId="25" fillId="11" borderId="10" xfId="0" applyFont="1" applyFill="1" applyBorder="1" applyAlignment="1" applyProtection="1">
      <alignment horizontal="center" vertical="center"/>
      <protection locked="0"/>
    </xf>
    <xf numFmtId="194" fontId="25" fillId="11" borderId="15" xfId="0" applyNumberFormat="1" applyFont="1" applyFill="1" applyBorder="1" applyAlignment="1" applyProtection="1">
      <alignment horizontal="center" vertical="center" wrapText="1"/>
      <protection locked="0"/>
    </xf>
    <xf numFmtId="0" fontId="25" fillId="11" borderId="16" xfId="0" applyFont="1" applyFill="1" applyBorder="1" applyAlignment="1" applyProtection="1">
      <alignment horizontal="center" vertical="center" wrapText="1"/>
      <protection locked="0"/>
    </xf>
    <xf numFmtId="0" fontId="25" fillId="11" borderId="17" xfId="0" applyFont="1" applyFill="1" applyBorder="1" applyAlignment="1" applyProtection="1">
      <alignment horizontal="center"/>
      <protection locked="0"/>
    </xf>
    <xf numFmtId="0" fontId="25" fillId="11" borderId="16" xfId="0" applyFont="1" applyFill="1" applyBorder="1" applyAlignment="1" applyProtection="1">
      <alignment horizontal="center"/>
      <protection locked="0"/>
    </xf>
    <xf numFmtId="0" fontId="25" fillId="11" borderId="16" xfId="0" applyFont="1" applyFill="1" applyBorder="1" applyAlignment="1" applyProtection="1">
      <alignment horizontal="center" vertical="center"/>
      <protection locked="0"/>
    </xf>
    <xf numFmtId="0" fontId="25" fillId="11" borderId="2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fill"/>
      <protection locked="0"/>
    </xf>
    <xf numFmtId="0" fontId="25" fillId="0" borderId="14" xfId="0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/>
    </xf>
    <xf numFmtId="0" fontId="22" fillId="0" borderId="15" xfId="0" applyFont="1" applyFill="1" applyBorder="1" applyAlignment="1" applyProtection="1">
      <alignment horizontal="left"/>
      <protection locked="0"/>
    </xf>
    <xf numFmtId="0" fontId="24" fillId="0" borderId="20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ía del Piloto de Datos" xfId="41"/>
    <cellStyle name="Check Cell" xfId="42"/>
    <cellStyle name="Euro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Followed Hyperlink" xfId="51"/>
    <cellStyle name="Input" xfId="52"/>
    <cellStyle name="Linked Cell" xfId="53"/>
    <cellStyle name="Comma" xfId="54"/>
    <cellStyle name="Comma [0]" xfId="55"/>
    <cellStyle name="Currency" xfId="56"/>
    <cellStyle name="Currency [0]" xfId="57"/>
    <cellStyle name="Neutral" xfId="58"/>
    <cellStyle name="Normal 2" xfId="59"/>
    <cellStyle name="Note" xfId="60"/>
    <cellStyle name="Output" xfId="61"/>
    <cellStyle name="Piloto de Datos Ángulo" xfId="62"/>
    <cellStyle name="Piloto de Datos Campo" xfId="63"/>
    <cellStyle name="Piloto de Datos Resultado" xfId="64"/>
    <cellStyle name="Piloto de Datos Título" xfId="65"/>
    <cellStyle name="Piloto de Datos Valor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Documents%20and%20Settings\arodrigueza\Escritorio\PRODUCCI&#211;N\PRODUCCI&#211;N\Cuadros%20definitivos\Cuadros%20definitivos%20III%20trim%2009\Civil%20III%20tr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jo112-btcsfc1\producci&#243;n\AREA%20PENAL\JUZGADOS%20PENALES%20JUVENILES\2008\Juzgados%20PJ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vi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_5"/>
      <sheetName val="c_7"/>
      <sheetName val="C_6"/>
      <sheetName val="Notificaciones y Comisiones"/>
      <sheetName val="doc inform"/>
      <sheetName val="Hoja1"/>
      <sheetName val="c5-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="55" zoomScaleNormal="55" zoomScalePageLayoutView="0" workbookViewId="0" topLeftCell="A1">
      <selection activeCell="A3" sqref="A3:I7"/>
    </sheetView>
  </sheetViews>
  <sheetFormatPr defaultColWidth="11.57421875" defaultRowHeight="20.25" customHeight="1"/>
  <cols>
    <col min="1" max="1" width="105.00390625" style="2" customWidth="1"/>
    <col min="2" max="9" width="20.7109375" style="2" customWidth="1"/>
    <col min="10" max="16384" width="11.421875" style="2" customWidth="1"/>
  </cols>
  <sheetData>
    <row r="1" ht="15">
      <c r="A1" s="1" t="s">
        <v>1</v>
      </c>
    </row>
    <row r="2" s="3" customFormat="1" ht="20.25" customHeight="1"/>
    <row r="3" spans="1:9" s="3" customFormat="1" ht="15">
      <c r="A3" s="29" t="s">
        <v>7</v>
      </c>
      <c r="B3" s="29"/>
      <c r="C3" s="29"/>
      <c r="D3" s="29"/>
      <c r="E3" s="29"/>
      <c r="F3" s="29"/>
      <c r="G3" s="30"/>
      <c r="H3" s="29"/>
      <c r="I3" s="29"/>
    </row>
    <row r="4" spans="1:9" s="3" customFormat="1" ht="20.25" customHeight="1">
      <c r="A4" s="31"/>
      <c r="B4" s="31"/>
      <c r="C4" s="32"/>
      <c r="D4" s="32"/>
      <c r="E4" s="31"/>
      <c r="F4" s="31"/>
      <c r="G4" s="33"/>
      <c r="H4" s="31"/>
      <c r="I4" s="31"/>
    </row>
    <row r="5" spans="1:9" ht="20.25" customHeight="1">
      <c r="A5" s="34" t="s">
        <v>28</v>
      </c>
      <c r="B5" s="35" t="s">
        <v>29</v>
      </c>
      <c r="C5" s="35" t="s">
        <v>30</v>
      </c>
      <c r="D5" s="35" t="s">
        <v>31</v>
      </c>
      <c r="E5" s="36" t="s">
        <v>32</v>
      </c>
      <c r="F5" s="37" t="s">
        <v>76</v>
      </c>
      <c r="G5" s="35" t="s">
        <v>33</v>
      </c>
      <c r="H5" s="35" t="s">
        <v>34</v>
      </c>
      <c r="I5" s="38" t="s">
        <v>35</v>
      </c>
    </row>
    <row r="6" spans="1:9" ht="20.25" customHeight="1">
      <c r="A6" s="32" t="s">
        <v>36</v>
      </c>
      <c r="B6" s="39">
        <v>41183</v>
      </c>
      <c r="C6" s="40" t="s">
        <v>28</v>
      </c>
      <c r="D6" s="40"/>
      <c r="E6" s="41"/>
      <c r="F6" s="32"/>
      <c r="G6" s="39">
        <v>41274</v>
      </c>
      <c r="H6" s="39"/>
      <c r="I6" s="42" t="s">
        <v>38</v>
      </c>
    </row>
    <row r="7" spans="1:9" ht="20.25" customHeight="1">
      <c r="A7" s="43"/>
      <c r="B7" s="44"/>
      <c r="C7" s="45"/>
      <c r="D7" s="45"/>
      <c r="E7" s="46" t="s">
        <v>28</v>
      </c>
      <c r="F7" s="47"/>
      <c r="G7" s="45"/>
      <c r="H7" s="45"/>
      <c r="I7" s="48"/>
    </row>
    <row r="8" spans="1:9" ht="20.25" customHeight="1">
      <c r="A8" s="4"/>
      <c r="B8" s="7"/>
      <c r="C8" s="7"/>
      <c r="D8" s="7"/>
      <c r="E8" s="7"/>
      <c r="F8" s="7"/>
      <c r="G8" s="7"/>
      <c r="H8" s="7"/>
      <c r="I8" s="8"/>
    </row>
    <row r="9" spans="1:9" ht="20.25" customHeight="1">
      <c r="A9" s="6" t="s">
        <v>39</v>
      </c>
      <c r="B9" s="5">
        <f aca="true" t="shared" si="0" ref="B9:I9">B11+B15+B18+B25+B31+B28+B34+B37+B21+B40+B43+B46+B49</f>
        <v>222397</v>
      </c>
      <c r="C9" s="5">
        <f t="shared" si="0"/>
        <v>140710</v>
      </c>
      <c r="D9" s="5">
        <f t="shared" si="0"/>
        <v>15729</v>
      </c>
      <c r="E9" s="5">
        <f t="shared" si="0"/>
        <v>38697</v>
      </c>
      <c r="F9" s="5">
        <f t="shared" si="0"/>
        <v>64727</v>
      </c>
      <c r="G9" s="5">
        <f t="shared" si="0"/>
        <v>275412</v>
      </c>
      <c r="H9" s="5">
        <f t="shared" si="0"/>
        <v>213414</v>
      </c>
      <c r="I9" s="9">
        <f t="shared" si="0"/>
        <v>61998</v>
      </c>
    </row>
    <row r="10" spans="1:9" s="14" customFormat="1" ht="20.25" customHeight="1">
      <c r="A10" s="10"/>
      <c r="B10" s="11"/>
      <c r="C10" s="11"/>
      <c r="D10" s="11"/>
      <c r="E10" s="11"/>
      <c r="F10" s="11"/>
      <c r="G10" s="12"/>
      <c r="H10" s="11"/>
      <c r="I10" s="13"/>
    </row>
    <row r="11" spans="1:9" s="14" customFormat="1" ht="23.25" customHeight="1">
      <c r="A11" s="15" t="s">
        <v>65</v>
      </c>
      <c r="B11" s="5">
        <f aca="true" t="shared" si="1" ref="B11:I11">SUM(B12:B13)</f>
        <v>91323</v>
      </c>
      <c r="C11" s="5">
        <f t="shared" si="1"/>
        <v>31572</v>
      </c>
      <c r="D11" s="5">
        <f t="shared" si="1"/>
        <v>6899</v>
      </c>
      <c r="E11" s="5">
        <f t="shared" si="1"/>
        <v>14888</v>
      </c>
      <c r="F11" s="5">
        <f t="shared" si="1"/>
        <v>30788</v>
      </c>
      <c r="G11" s="5">
        <f t="shared" si="1"/>
        <v>84118</v>
      </c>
      <c r="H11" s="5">
        <f t="shared" si="1"/>
        <v>58873</v>
      </c>
      <c r="I11" s="9">
        <f t="shared" si="1"/>
        <v>25245</v>
      </c>
    </row>
    <row r="12" spans="1:9" s="3" customFormat="1" ht="20.25" customHeight="1">
      <c r="A12" s="16" t="s">
        <v>70</v>
      </c>
      <c r="B12" s="11">
        <v>59506</v>
      </c>
      <c r="C12" s="11">
        <v>96</v>
      </c>
      <c r="D12" s="11">
        <v>4662</v>
      </c>
      <c r="E12" s="11">
        <v>5428</v>
      </c>
      <c r="F12" s="11">
        <v>14690</v>
      </c>
      <c r="G12" s="12">
        <f>B12+C12+D12-E12-F12</f>
        <v>44146</v>
      </c>
      <c r="H12" s="11">
        <v>25728</v>
      </c>
      <c r="I12" s="13">
        <v>18418</v>
      </c>
    </row>
    <row r="13" spans="1:9" s="3" customFormat="1" ht="20.25" customHeight="1">
      <c r="A13" s="16" t="s">
        <v>71</v>
      </c>
      <c r="B13" s="11">
        <v>31817</v>
      </c>
      <c r="C13" s="11">
        <v>31476</v>
      </c>
      <c r="D13" s="11">
        <v>2237</v>
      </c>
      <c r="E13" s="11">
        <v>9460</v>
      </c>
      <c r="F13" s="11">
        <v>16098</v>
      </c>
      <c r="G13" s="12">
        <f>B13+C13+D13-E13-F13</f>
        <v>39972</v>
      </c>
      <c r="H13" s="11">
        <v>33145</v>
      </c>
      <c r="I13" s="13">
        <v>6827</v>
      </c>
    </row>
    <row r="14" spans="1:9" s="18" customFormat="1" ht="20.25" customHeight="1">
      <c r="A14" s="17"/>
      <c r="B14" s="11"/>
      <c r="C14" s="11"/>
      <c r="D14" s="11"/>
      <c r="E14" s="11"/>
      <c r="F14" s="11"/>
      <c r="G14" s="11"/>
      <c r="H14" s="11"/>
      <c r="I14" s="13"/>
    </row>
    <row r="15" spans="1:9" s="18" customFormat="1" ht="20.25" customHeight="1">
      <c r="A15" s="15" t="s">
        <v>66</v>
      </c>
      <c r="B15" s="5">
        <f aca="true" t="shared" si="2" ref="B15:I15">SUM(B16:B16)</f>
        <v>77167</v>
      </c>
      <c r="C15" s="5">
        <f t="shared" si="2"/>
        <v>40874</v>
      </c>
      <c r="D15" s="5">
        <f t="shared" si="2"/>
        <v>3413</v>
      </c>
      <c r="E15" s="5">
        <f t="shared" si="2"/>
        <v>7090</v>
      </c>
      <c r="F15" s="5">
        <f t="shared" si="2"/>
        <v>30174</v>
      </c>
      <c r="G15" s="5">
        <f t="shared" si="2"/>
        <v>84190</v>
      </c>
      <c r="H15" s="5">
        <f t="shared" si="2"/>
        <v>73256</v>
      </c>
      <c r="I15" s="9">
        <f t="shared" si="2"/>
        <v>10934</v>
      </c>
    </row>
    <row r="16" spans="1:9" s="18" customFormat="1" ht="20.25" customHeight="1">
      <c r="A16" s="16" t="s">
        <v>72</v>
      </c>
      <c r="B16" s="11">
        <v>77167</v>
      </c>
      <c r="C16" s="11">
        <v>40874</v>
      </c>
      <c r="D16" s="11">
        <v>3413</v>
      </c>
      <c r="E16" s="11">
        <v>7090</v>
      </c>
      <c r="F16" s="11">
        <v>30174</v>
      </c>
      <c r="G16" s="12">
        <f>B16+C16+D16-E16-F16</f>
        <v>84190</v>
      </c>
      <c r="H16" s="11">
        <v>73256</v>
      </c>
      <c r="I16" s="13">
        <v>10934</v>
      </c>
    </row>
    <row r="17" spans="1:9" s="3" customFormat="1" ht="20.25" customHeight="1">
      <c r="A17" s="19"/>
      <c r="B17" s="20"/>
      <c r="C17" s="11"/>
      <c r="D17" s="11"/>
      <c r="E17" s="20"/>
      <c r="F17" s="20"/>
      <c r="G17" s="20"/>
      <c r="H17" s="20"/>
      <c r="I17" s="21"/>
    </row>
    <row r="18" spans="1:9" s="18" customFormat="1" ht="20.25" customHeight="1">
      <c r="A18" s="15" t="s">
        <v>67</v>
      </c>
      <c r="B18" s="5">
        <f aca="true" t="shared" si="3" ref="B18:I18">SUM(B19:B19)</f>
        <v>11226</v>
      </c>
      <c r="C18" s="5">
        <f t="shared" si="3"/>
        <v>12279</v>
      </c>
      <c r="D18" s="5">
        <f t="shared" si="3"/>
        <v>1019</v>
      </c>
      <c r="E18" s="5">
        <f t="shared" si="3"/>
        <v>1725</v>
      </c>
      <c r="F18" s="5">
        <f t="shared" si="3"/>
        <v>2162</v>
      </c>
      <c r="G18" s="5">
        <f t="shared" si="3"/>
        <v>20637</v>
      </c>
      <c r="H18" s="5">
        <f t="shared" si="3"/>
        <v>15831</v>
      </c>
      <c r="I18" s="9">
        <f t="shared" si="3"/>
        <v>4806</v>
      </c>
    </row>
    <row r="19" spans="1:9" s="18" customFormat="1" ht="20.25" customHeight="1">
      <c r="A19" s="16" t="s">
        <v>74</v>
      </c>
      <c r="B19" s="11">
        <v>11226</v>
      </c>
      <c r="C19" s="11">
        <v>12279</v>
      </c>
      <c r="D19" s="11">
        <v>1019</v>
      </c>
      <c r="E19" s="11">
        <v>1725</v>
      </c>
      <c r="F19" s="11">
        <v>2162</v>
      </c>
      <c r="G19" s="12">
        <f>B19+C19+D19-E19-F19</f>
        <v>20637</v>
      </c>
      <c r="H19" s="11">
        <v>15831</v>
      </c>
      <c r="I19" s="13">
        <v>4806</v>
      </c>
    </row>
    <row r="20" spans="1:9" s="18" customFormat="1" ht="20.25" customHeight="1">
      <c r="A20" s="17"/>
      <c r="B20" s="11"/>
      <c r="C20" s="11"/>
      <c r="D20" s="11"/>
      <c r="E20" s="11"/>
      <c r="F20" s="11"/>
      <c r="G20" s="12"/>
      <c r="H20" s="11"/>
      <c r="I20" s="13"/>
    </row>
    <row r="21" spans="1:9" s="18" customFormat="1" ht="20.25" customHeight="1">
      <c r="A21" s="15" t="s">
        <v>83</v>
      </c>
      <c r="B21" s="5">
        <f aca="true" t="shared" si="4" ref="B21:I21">SUM(B22:B23)</f>
        <v>4706</v>
      </c>
      <c r="C21" s="5">
        <f t="shared" si="4"/>
        <v>6211</v>
      </c>
      <c r="D21" s="5">
        <f t="shared" si="4"/>
        <v>479</v>
      </c>
      <c r="E21" s="5">
        <f t="shared" si="4"/>
        <v>869</v>
      </c>
      <c r="F21" s="5">
        <f t="shared" si="4"/>
        <v>14</v>
      </c>
      <c r="G21" s="5">
        <f t="shared" si="4"/>
        <v>10513</v>
      </c>
      <c r="H21" s="5">
        <f t="shared" si="4"/>
        <v>8404</v>
      </c>
      <c r="I21" s="9">
        <f t="shared" si="4"/>
        <v>2109</v>
      </c>
    </row>
    <row r="22" spans="1:9" s="18" customFormat="1" ht="20.25" customHeight="1">
      <c r="A22" s="16" t="s">
        <v>5</v>
      </c>
      <c r="B22" s="11">
        <v>2160</v>
      </c>
      <c r="C22" s="11">
        <v>2629</v>
      </c>
      <c r="D22" s="11">
        <v>84</v>
      </c>
      <c r="E22" s="11">
        <v>220</v>
      </c>
      <c r="F22" s="11">
        <v>11</v>
      </c>
      <c r="G22" s="12">
        <f>B22+C22+D22-E22-F22</f>
        <v>4642</v>
      </c>
      <c r="H22" s="11">
        <v>3881</v>
      </c>
      <c r="I22" s="13">
        <v>761</v>
      </c>
    </row>
    <row r="23" spans="1:9" s="18" customFormat="1" ht="20.25" customHeight="1">
      <c r="A23" s="16" t="s">
        <v>6</v>
      </c>
      <c r="B23" s="11">
        <f>3343-797</f>
        <v>2546</v>
      </c>
      <c r="C23" s="11">
        <f>2785+797</f>
        <v>3582</v>
      </c>
      <c r="D23" s="11">
        <v>395</v>
      </c>
      <c r="E23" s="11">
        <v>649</v>
      </c>
      <c r="F23" s="11">
        <v>3</v>
      </c>
      <c r="G23" s="12">
        <f>B23+C23+D23-E23-F23</f>
        <v>5871</v>
      </c>
      <c r="H23" s="11">
        <v>4523</v>
      </c>
      <c r="I23" s="13">
        <v>1348</v>
      </c>
    </row>
    <row r="24" spans="1:9" s="18" customFormat="1" ht="20.25" customHeight="1">
      <c r="A24" s="17"/>
      <c r="B24" s="11"/>
      <c r="C24" s="11"/>
      <c r="D24" s="11"/>
      <c r="E24" s="11"/>
      <c r="F24" s="11"/>
      <c r="G24" s="11"/>
      <c r="H24" s="11"/>
      <c r="I24" s="13"/>
    </row>
    <row r="25" spans="1:9" s="18" customFormat="1" ht="20.25" customHeight="1">
      <c r="A25" s="15" t="s">
        <v>68</v>
      </c>
      <c r="B25" s="5">
        <f aca="true" t="shared" si="5" ref="B25:I25">SUM(B26:B26)</f>
        <v>7337</v>
      </c>
      <c r="C25" s="5">
        <f t="shared" si="5"/>
        <v>17943</v>
      </c>
      <c r="D25" s="5">
        <f t="shared" si="5"/>
        <v>621</v>
      </c>
      <c r="E25" s="5">
        <f t="shared" si="5"/>
        <v>5159</v>
      </c>
      <c r="F25" s="5">
        <f t="shared" si="5"/>
        <v>696</v>
      </c>
      <c r="G25" s="5">
        <f t="shared" si="5"/>
        <v>20046</v>
      </c>
      <c r="H25" s="5">
        <f t="shared" si="5"/>
        <v>16219</v>
      </c>
      <c r="I25" s="9">
        <f t="shared" si="5"/>
        <v>3827</v>
      </c>
    </row>
    <row r="26" spans="1:9" s="18" customFormat="1" ht="20.25" customHeight="1">
      <c r="A26" s="16" t="s">
        <v>73</v>
      </c>
      <c r="B26" s="11">
        <v>7337</v>
      </c>
      <c r="C26" s="11">
        <v>17943</v>
      </c>
      <c r="D26" s="11">
        <v>621</v>
      </c>
      <c r="E26" s="11">
        <v>5159</v>
      </c>
      <c r="F26" s="11">
        <v>696</v>
      </c>
      <c r="G26" s="12">
        <f>B26+C26+D26-E26-F26</f>
        <v>20046</v>
      </c>
      <c r="H26" s="11">
        <v>16219</v>
      </c>
      <c r="I26" s="13">
        <v>3827</v>
      </c>
    </row>
    <row r="27" spans="1:9" s="3" customFormat="1" ht="20.25" customHeight="1">
      <c r="A27" s="17"/>
      <c r="B27" s="11"/>
      <c r="C27" s="11"/>
      <c r="D27" s="11"/>
      <c r="E27" s="11"/>
      <c r="F27" s="11"/>
      <c r="G27" s="11"/>
      <c r="H27" s="11"/>
      <c r="I27" s="13"/>
    </row>
    <row r="28" spans="1:9" s="18" customFormat="1" ht="20.25" customHeight="1">
      <c r="A28" s="15" t="s">
        <v>69</v>
      </c>
      <c r="B28" s="5">
        <f aca="true" t="shared" si="6" ref="B28:I28">SUM(B29:B29)</f>
        <v>8074</v>
      </c>
      <c r="C28" s="5">
        <f t="shared" si="6"/>
        <v>7886</v>
      </c>
      <c r="D28" s="5">
        <f t="shared" si="6"/>
        <v>1171</v>
      </c>
      <c r="E28" s="5">
        <f t="shared" si="6"/>
        <v>3911</v>
      </c>
      <c r="F28" s="5">
        <f t="shared" si="6"/>
        <v>117</v>
      </c>
      <c r="G28" s="5">
        <f t="shared" si="6"/>
        <v>13103</v>
      </c>
      <c r="H28" s="5">
        <f t="shared" si="6"/>
        <v>8837</v>
      </c>
      <c r="I28" s="9">
        <f t="shared" si="6"/>
        <v>4266</v>
      </c>
    </row>
    <row r="29" spans="1:9" s="18" customFormat="1" ht="20.25" customHeight="1">
      <c r="A29" s="17" t="s">
        <v>75</v>
      </c>
      <c r="B29" s="11">
        <v>8074</v>
      </c>
      <c r="C29" s="11">
        <v>7886</v>
      </c>
      <c r="D29" s="11">
        <v>1171</v>
      </c>
      <c r="E29" s="11">
        <v>3911</v>
      </c>
      <c r="F29" s="11">
        <v>117</v>
      </c>
      <c r="G29" s="12">
        <f>B29+C29+D29-E29-F29</f>
        <v>13103</v>
      </c>
      <c r="H29" s="11">
        <v>8837</v>
      </c>
      <c r="I29" s="13">
        <v>4266</v>
      </c>
    </row>
    <row r="30" spans="1:9" s="18" customFormat="1" ht="20.25" customHeight="1">
      <c r="A30" s="17"/>
      <c r="B30" s="11"/>
      <c r="C30" s="11"/>
      <c r="D30" s="11"/>
      <c r="E30" s="11"/>
      <c r="F30" s="11"/>
      <c r="G30" s="12"/>
      <c r="H30" s="11"/>
      <c r="I30" s="13"/>
    </row>
    <row r="31" spans="1:9" ht="20.25" customHeight="1">
      <c r="A31" s="15" t="s">
        <v>80</v>
      </c>
      <c r="B31" s="5">
        <f aca="true" t="shared" si="7" ref="B31:I31">SUM(B32:B32)</f>
        <v>1703</v>
      </c>
      <c r="C31" s="5">
        <f t="shared" si="7"/>
        <v>4403</v>
      </c>
      <c r="D31" s="5">
        <f t="shared" si="7"/>
        <v>170</v>
      </c>
      <c r="E31" s="5">
        <f t="shared" si="7"/>
        <v>574</v>
      </c>
      <c r="F31" s="5">
        <f t="shared" si="7"/>
        <v>668</v>
      </c>
      <c r="G31" s="5">
        <f t="shared" si="7"/>
        <v>5034</v>
      </c>
      <c r="H31" s="5">
        <f t="shared" si="7"/>
        <v>4387</v>
      </c>
      <c r="I31" s="9">
        <f t="shared" si="7"/>
        <v>647</v>
      </c>
    </row>
    <row r="32" spans="1:9" ht="20.25" customHeight="1">
      <c r="A32" s="16" t="s">
        <v>23</v>
      </c>
      <c r="B32" s="11">
        <f>129+1574</f>
        <v>1703</v>
      </c>
      <c r="C32" s="11">
        <f>5977-1574</f>
        <v>4403</v>
      </c>
      <c r="D32" s="11">
        <v>170</v>
      </c>
      <c r="E32" s="11">
        <v>574</v>
      </c>
      <c r="F32" s="11">
        <v>668</v>
      </c>
      <c r="G32" s="12">
        <f>B32+C32+D32-E32-F32</f>
        <v>5034</v>
      </c>
      <c r="H32" s="11">
        <v>4387</v>
      </c>
      <c r="I32" s="13">
        <v>647</v>
      </c>
    </row>
    <row r="33" spans="1:9" ht="20.25" customHeight="1">
      <c r="A33" s="17"/>
      <c r="B33" s="11"/>
      <c r="C33" s="11"/>
      <c r="D33" s="11"/>
      <c r="E33" s="11"/>
      <c r="F33" s="11"/>
      <c r="G33" s="12"/>
      <c r="H33" s="11"/>
      <c r="I33" s="13"/>
    </row>
    <row r="34" spans="1:9" ht="20.25" customHeight="1">
      <c r="A34" s="15" t="s">
        <v>81</v>
      </c>
      <c r="B34" s="5">
        <f aca="true" t="shared" si="8" ref="B34:I34">SUM(B35:B35)</f>
        <v>1670</v>
      </c>
      <c r="C34" s="5">
        <f t="shared" si="8"/>
        <v>3215</v>
      </c>
      <c r="D34" s="5">
        <f t="shared" si="8"/>
        <v>5</v>
      </c>
      <c r="E34" s="5">
        <f t="shared" si="8"/>
        <v>559</v>
      </c>
      <c r="F34" s="5">
        <f t="shared" si="8"/>
        <v>37</v>
      </c>
      <c r="G34" s="5">
        <f t="shared" si="8"/>
        <v>4294</v>
      </c>
      <c r="H34" s="5">
        <f t="shared" si="8"/>
        <v>3021</v>
      </c>
      <c r="I34" s="9">
        <f t="shared" si="8"/>
        <v>1273</v>
      </c>
    </row>
    <row r="35" spans="1:9" ht="20.25" customHeight="1">
      <c r="A35" s="16" t="s">
        <v>8</v>
      </c>
      <c r="B35" s="11">
        <f>3196-1526</f>
        <v>1670</v>
      </c>
      <c r="C35" s="11">
        <f>1689+1526</f>
        <v>3215</v>
      </c>
      <c r="D35" s="11">
        <v>5</v>
      </c>
      <c r="E35" s="11">
        <v>559</v>
      </c>
      <c r="F35" s="11">
        <v>37</v>
      </c>
      <c r="G35" s="12">
        <f>B35+C35+D35-E35-F35</f>
        <v>4294</v>
      </c>
      <c r="H35" s="11">
        <v>3021</v>
      </c>
      <c r="I35" s="13">
        <v>1273</v>
      </c>
    </row>
    <row r="36" spans="1:9" ht="20.25" customHeight="1">
      <c r="A36" s="17"/>
      <c r="B36" s="11"/>
      <c r="C36" s="11"/>
      <c r="D36" s="11"/>
      <c r="E36" s="11"/>
      <c r="F36" s="11"/>
      <c r="G36" s="12"/>
      <c r="H36" s="11"/>
      <c r="I36" s="13"/>
    </row>
    <row r="37" spans="1:9" ht="20.25" customHeight="1">
      <c r="A37" s="15" t="s">
        <v>89</v>
      </c>
      <c r="B37" s="5">
        <f aca="true" t="shared" si="9" ref="B37:I37">SUM(B38:B38)</f>
        <v>4119</v>
      </c>
      <c r="C37" s="5">
        <f t="shared" si="9"/>
        <v>1277</v>
      </c>
      <c r="D37" s="5">
        <f t="shared" si="9"/>
        <v>0</v>
      </c>
      <c r="E37" s="5">
        <f t="shared" si="9"/>
        <v>0</v>
      </c>
      <c r="F37" s="5">
        <f t="shared" si="9"/>
        <v>0</v>
      </c>
      <c r="G37" s="5">
        <f t="shared" si="9"/>
        <v>5396</v>
      </c>
      <c r="H37" s="5">
        <f t="shared" si="9"/>
        <v>3639</v>
      </c>
      <c r="I37" s="9">
        <f t="shared" si="9"/>
        <v>1757</v>
      </c>
    </row>
    <row r="38" spans="1:9" ht="20.25" customHeight="1">
      <c r="A38" s="16" t="s">
        <v>9</v>
      </c>
      <c r="B38" s="11">
        <f>3547+572</f>
        <v>4119</v>
      </c>
      <c r="C38" s="11">
        <f>1849-572</f>
        <v>1277</v>
      </c>
      <c r="D38" s="11">
        <v>0</v>
      </c>
      <c r="E38" s="11">
        <v>0</v>
      </c>
      <c r="F38" s="11">
        <v>0</v>
      </c>
      <c r="G38" s="12">
        <f>B38+C38+D38-E38-F38</f>
        <v>5396</v>
      </c>
      <c r="H38" s="11">
        <v>3639</v>
      </c>
      <c r="I38" s="13">
        <v>1757</v>
      </c>
    </row>
    <row r="39" spans="1:9" ht="20.25" customHeight="1">
      <c r="A39" s="17"/>
      <c r="B39" s="11"/>
      <c r="C39" s="11"/>
      <c r="D39" s="11"/>
      <c r="E39" s="11"/>
      <c r="F39" s="11"/>
      <c r="G39" s="12"/>
      <c r="H39" s="11"/>
      <c r="I39" s="13"/>
    </row>
    <row r="40" spans="1:9" ht="20.25" customHeight="1">
      <c r="A40" s="15" t="s">
        <v>91</v>
      </c>
      <c r="B40" s="5">
        <f aca="true" t="shared" si="10" ref="B40:I40">SUM(B41:B41)</f>
        <v>7123</v>
      </c>
      <c r="C40" s="5">
        <f t="shared" si="10"/>
        <v>6701</v>
      </c>
      <c r="D40" s="5">
        <f t="shared" si="10"/>
        <v>301</v>
      </c>
      <c r="E40" s="5">
        <f t="shared" si="10"/>
        <v>1136</v>
      </c>
      <c r="F40" s="5">
        <f t="shared" si="10"/>
        <v>5</v>
      </c>
      <c r="G40" s="5">
        <f t="shared" si="10"/>
        <v>12984</v>
      </c>
      <c r="H40" s="5">
        <f t="shared" si="10"/>
        <v>9173</v>
      </c>
      <c r="I40" s="9">
        <f t="shared" si="10"/>
        <v>3811</v>
      </c>
    </row>
    <row r="41" spans="1:9" ht="20.25" customHeight="1">
      <c r="A41" s="17" t="s">
        <v>26</v>
      </c>
      <c r="B41" s="11">
        <f>4890+2233</f>
        <v>7123</v>
      </c>
      <c r="C41" s="11">
        <f>8934-2233</f>
        <v>6701</v>
      </c>
      <c r="D41" s="11">
        <v>301</v>
      </c>
      <c r="E41" s="11">
        <v>1136</v>
      </c>
      <c r="F41" s="11">
        <v>5</v>
      </c>
      <c r="G41" s="12">
        <f>B41+C41+D41-E41-F41</f>
        <v>12984</v>
      </c>
      <c r="H41" s="11">
        <v>9173</v>
      </c>
      <c r="I41" s="13">
        <v>3811</v>
      </c>
    </row>
    <row r="42" spans="1:9" s="18" customFormat="1" ht="20.25" customHeight="1">
      <c r="A42" s="17"/>
      <c r="B42" s="11"/>
      <c r="C42" s="11"/>
      <c r="D42" s="11"/>
      <c r="E42" s="11"/>
      <c r="F42" s="11"/>
      <c r="G42" s="12"/>
      <c r="H42" s="11"/>
      <c r="I42" s="13"/>
    </row>
    <row r="43" spans="1:9" s="18" customFormat="1" ht="20.25" customHeight="1">
      <c r="A43" s="15" t="s">
        <v>92</v>
      </c>
      <c r="B43" s="5">
        <f aca="true" t="shared" si="11" ref="B43:I43">SUM(B44:B44)</f>
        <v>409</v>
      </c>
      <c r="C43" s="5">
        <f t="shared" si="11"/>
        <v>229</v>
      </c>
      <c r="D43" s="5">
        <f t="shared" si="11"/>
        <v>7</v>
      </c>
      <c r="E43" s="5">
        <f t="shared" si="11"/>
        <v>65</v>
      </c>
      <c r="F43" s="5">
        <f t="shared" si="11"/>
        <v>0</v>
      </c>
      <c r="G43" s="5">
        <f t="shared" si="11"/>
        <v>580</v>
      </c>
      <c r="H43" s="5">
        <f t="shared" si="11"/>
        <v>395</v>
      </c>
      <c r="I43" s="9">
        <f t="shared" si="11"/>
        <v>185</v>
      </c>
    </row>
    <row r="44" spans="1:9" s="18" customFormat="1" ht="20.25" customHeight="1">
      <c r="A44" s="17" t="s">
        <v>10</v>
      </c>
      <c r="B44" s="11">
        <v>409</v>
      </c>
      <c r="C44" s="11">
        <v>229</v>
      </c>
      <c r="D44" s="11">
        <v>7</v>
      </c>
      <c r="E44" s="11">
        <v>65</v>
      </c>
      <c r="F44" s="11">
        <v>0</v>
      </c>
      <c r="G44" s="12">
        <f>B44+C44+D44-E44-F44</f>
        <v>580</v>
      </c>
      <c r="H44" s="11">
        <v>395</v>
      </c>
      <c r="I44" s="13">
        <v>185</v>
      </c>
    </row>
    <row r="45" spans="1:9" s="18" customFormat="1" ht="20.25" customHeight="1">
      <c r="A45" s="17"/>
      <c r="B45" s="11"/>
      <c r="C45" s="11"/>
      <c r="D45" s="11"/>
      <c r="E45" s="11"/>
      <c r="F45" s="11"/>
      <c r="G45" s="12"/>
      <c r="H45" s="11"/>
      <c r="I45" s="13"/>
    </row>
    <row r="46" spans="1:9" s="18" customFormat="1" ht="20.25" customHeight="1">
      <c r="A46" s="15" t="s">
        <v>77</v>
      </c>
      <c r="B46" s="5">
        <f aca="true" t="shared" si="12" ref="B46:I46">SUM(B47:B47)</f>
        <v>4737</v>
      </c>
      <c r="C46" s="5">
        <f t="shared" si="12"/>
        <v>5353</v>
      </c>
      <c r="D46" s="5">
        <f t="shared" si="12"/>
        <v>1486</v>
      </c>
      <c r="E46" s="5">
        <f t="shared" si="12"/>
        <v>1650</v>
      </c>
      <c r="F46" s="5">
        <f t="shared" si="12"/>
        <v>19</v>
      </c>
      <c r="G46" s="5">
        <f t="shared" si="12"/>
        <v>9907</v>
      </c>
      <c r="H46" s="5">
        <f t="shared" si="12"/>
        <v>8139</v>
      </c>
      <c r="I46" s="9">
        <f t="shared" si="12"/>
        <v>1768</v>
      </c>
    </row>
    <row r="47" spans="1:9" s="18" customFormat="1" ht="20.25" customHeight="1">
      <c r="A47" s="17" t="s">
        <v>11</v>
      </c>
      <c r="B47" s="11">
        <f>640+4097</f>
        <v>4737</v>
      </c>
      <c r="C47" s="11">
        <f>9450-4097</f>
        <v>5353</v>
      </c>
      <c r="D47" s="11">
        <v>1486</v>
      </c>
      <c r="E47" s="11">
        <v>1650</v>
      </c>
      <c r="F47" s="11">
        <v>19</v>
      </c>
      <c r="G47" s="12">
        <f>B47+C47+D47-E47-F47</f>
        <v>9907</v>
      </c>
      <c r="H47" s="11">
        <v>8139</v>
      </c>
      <c r="I47" s="13">
        <v>1768</v>
      </c>
    </row>
    <row r="48" spans="1:9" s="18" customFormat="1" ht="20.25" customHeight="1">
      <c r="A48" s="17"/>
      <c r="B48" s="11"/>
      <c r="C48" s="11"/>
      <c r="D48" s="11"/>
      <c r="E48" s="11"/>
      <c r="F48" s="11"/>
      <c r="G48" s="12"/>
      <c r="H48" s="11"/>
      <c r="I48" s="13"/>
    </row>
    <row r="49" spans="1:9" s="18" customFormat="1" ht="20.25" customHeight="1">
      <c r="A49" s="15" t="s">
        <v>88</v>
      </c>
      <c r="B49" s="5">
        <f aca="true" t="shared" si="13" ref="B49:I49">SUM(B50:B50)</f>
        <v>2803</v>
      </c>
      <c r="C49" s="5">
        <f t="shared" si="13"/>
        <v>2767</v>
      </c>
      <c r="D49" s="5">
        <f t="shared" si="13"/>
        <v>158</v>
      </c>
      <c r="E49" s="5">
        <f t="shared" si="13"/>
        <v>1071</v>
      </c>
      <c r="F49" s="5">
        <f t="shared" si="13"/>
        <v>47</v>
      </c>
      <c r="G49" s="5">
        <f t="shared" si="13"/>
        <v>4610</v>
      </c>
      <c r="H49" s="5">
        <f t="shared" si="13"/>
        <v>3240</v>
      </c>
      <c r="I49" s="9">
        <f t="shared" si="13"/>
        <v>1370</v>
      </c>
    </row>
    <row r="50" spans="1:9" s="18" customFormat="1" ht="20.25" customHeight="1">
      <c r="A50" s="17" t="s">
        <v>14</v>
      </c>
      <c r="B50" s="11">
        <f>4213-1410</f>
        <v>2803</v>
      </c>
      <c r="C50" s="11">
        <f>1357+1410</f>
        <v>2767</v>
      </c>
      <c r="D50" s="11">
        <v>158</v>
      </c>
      <c r="E50" s="11">
        <v>1071</v>
      </c>
      <c r="F50" s="11">
        <v>47</v>
      </c>
      <c r="G50" s="12">
        <f>B50+C50+D50-E50-F50</f>
        <v>4610</v>
      </c>
      <c r="H50" s="11">
        <v>3240</v>
      </c>
      <c r="I50" s="13">
        <v>1370</v>
      </c>
    </row>
    <row r="51" spans="1:9" s="14" customFormat="1" ht="20.25" customHeight="1">
      <c r="A51" s="22"/>
      <c r="B51" s="23"/>
      <c r="C51" s="23"/>
      <c r="D51" s="23"/>
      <c r="E51" s="23"/>
      <c r="F51" s="23"/>
      <c r="G51" s="23"/>
      <c r="H51" s="23"/>
      <c r="I51" s="24"/>
    </row>
    <row r="52" spans="1:9" s="14" customFormat="1" ht="20.25" customHeight="1">
      <c r="A52" s="25" t="s">
        <v>15</v>
      </c>
      <c r="B52" s="26"/>
      <c r="C52" s="26"/>
      <c r="D52" s="26"/>
      <c r="E52" s="26"/>
      <c r="F52" s="26"/>
      <c r="G52" s="26"/>
      <c r="H52" s="26"/>
      <c r="I52" s="26"/>
    </row>
    <row r="53" s="14" customFormat="1" ht="20.25" customHeight="1">
      <c r="A53" s="25" t="s">
        <v>16</v>
      </c>
    </row>
    <row r="54" s="14" customFormat="1" ht="20.25" customHeight="1">
      <c r="A54" s="25" t="s">
        <v>17</v>
      </c>
    </row>
    <row r="55" spans="1:9" ht="39" customHeight="1">
      <c r="A55" s="27" t="s">
        <v>22</v>
      </c>
      <c r="B55" s="28"/>
      <c r="C55" s="28"/>
      <c r="D55" s="28"/>
      <c r="E55" s="28"/>
      <c r="F55" s="28"/>
      <c r="G55" s="28"/>
      <c r="H55" s="28"/>
      <c r="I55" s="28"/>
    </row>
    <row r="56" ht="20.25" customHeight="1">
      <c r="A56" s="25" t="s">
        <v>18</v>
      </c>
    </row>
    <row r="57" ht="20.25" customHeight="1">
      <c r="A57" s="25" t="s">
        <v>27</v>
      </c>
    </row>
    <row r="58" ht="20.25" customHeight="1">
      <c r="A58" s="25" t="s">
        <v>19</v>
      </c>
    </row>
    <row r="59" ht="20.25" customHeight="1">
      <c r="A59" s="25" t="s">
        <v>20</v>
      </c>
    </row>
    <row r="60" ht="20.25" customHeight="1">
      <c r="A60" s="25" t="s">
        <v>21</v>
      </c>
    </row>
    <row r="61" ht="20.25" customHeight="1">
      <c r="A61" s="25" t="s">
        <v>40</v>
      </c>
    </row>
  </sheetData>
  <sheetProtection/>
  <mergeCells count="1">
    <mergeCell ref="A55:I55"/>
  </mergeCells>
  <printOptions horizontalCentered="1" verticalCentered="1"/>
  <pageMargins left="0.1968503937007874" right="0.1968503937007874" top="0" bottom="0" header="0" footer="0"/>
  <pageSetup horizontalDpi="600" verticalDpi="600" orientation="landscape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58"/>
  <sheetViews>
    <sheetView zoomScale="50" zoomScaleNormal="50" zoomScaleSheetLayoutView="55" zoomScalePageLayoutView="0" workbookViewId="0" topLeftCell="A1">
      <selection activeCell="A3" sqref="A3:F10"/>
    </sheetView>
  </sheetViews>
  <sheetFormatPr defaultColWidth="11.57421875" defaultRowHeight="12.75"/>
  <cols>
    <col min="1" max="1" width="100.421875" style="50" bestFit="1" customWidth="1"/>
    <col min="2" max="6" width="20.7109375" style="50" customWidth="1"/>
    <col min="7" max="16384" width="11.421875" style="50" customWidth="1"/>
  </cols>
  <sheetData>
    <row r="1" ht="15">
      <c r="A1" s="49" t="s">
        <v>2</v>
      </c>
    </row>
    <row r="3" spans="1:6" ht="40.5" customHeight="1">
      <c r="A3" s="70" t="s">
        <v>12</v>
      </c>
      <c r="B3" s="71"/>
      <c r="C3" s="71"/>
      <c r="D3" s="71"/>
      <c r="E3" s="71"/>
      <c r="F3" s="71"/>
    </row>
    <row r="4" spans="1:6" ht="15">
      <c r="A4" s="72"/>
      <c r="B4" s="72"/>
      <c r="C4" s="72"/>
      <c r="D4" s="72"/>
      <c r="E4" s="72"/>
      <c r="F4" s="72"/>
    </row>
    <row r="5" spans="1:6" ht="15">
      <c r="A5" s="73" t="s">
        <v>36</v>
      </c>
      <c r="B5" s="74" t="s">
        <v>37</v>
      </c>
      <c r="C5" s="75" t="s">
        <v>25</v>
      </c>
      <c r="D5" s="75"/>
      <c r="E5" s="75"/>
      <c r="F5" s="75"/>
    </row>
    <row r="6" spans="1:6" ht="15">
      <c r="A6" s="76"/>
      <c r="B6" s="77"/>
      <c r="C6" s="74" t="s">
        <v>59</v>
      </c>
      <c r="D6" s="78"/>
      <c r="E6" s="79"/>
      <c r="F6" s="80"/>
    </row>
    <row r="7" spans="1:6" ht="15">
      <c r="A7" s="76"/>
      <c r="B7" s="77"/>
      <c r="C7" s="77"/>
      <c r="D7" s="78" t="s">
        <v>38</v>
      </c>
      <c r="E7" s="81" t="s">
        <v>38</v>
      </c>
      <c r="F7" s="82" t="s">
        <v>58</v>
      </c>
    </row>
    <row r="8" spans="1:6" ht="15">
      <c r="A8" s="76"/>
      <c r="B8" s="77"/>
      <c r="C8" s="77"/>
      <c r="D8" s="78" t="s">
        <v>60</v>
      </c>
      <c r="E8" s="81" t="s">
        <v>61</v>
      </c>
      <c r="F8" s="82" t="s">
        <v>62</v>
      </c>
    </row>
    <row r="9" spans="1:6" ht="15">
      <c r="A9" s="76"/>
      <c r="B9" s="77"/>
      <c r="C9" s="77"/>
      <c r="D9" s="78" t="s">
        <v>63</v>
      </c>
      <c r="E9" s="81" t="s">
        <v>64</v>
      </c>
      <c r="F9" s="82"/>
    </row>
    <row r="10" spans="1:6" ht="15">
      <c r="A10" s="83"/>
      <c r="B10" s="84"/>
      <c r="C10" s="84"/>
      <c r="D10" s="85"/>
      <c r="E10" s="86"/>
      <c r="F10" s="87"/>
    </row>
    <row r="11" spans="2:6" ht="15">
      <c r="B11" s="51"/>
      <c r="C11" s="51"/>
      <c r="D11" s="51"/>
      <c r="E11" s="51"/>
      <c r="F11" s="52"/>
    </row>
    <row r="12" spans="1:6" ht="15">
      <c r="A12" s="53" t="s">
        <v>39</v>
      </c>
      <c r="B12" s="54">
        <f>B14+B18+B21+B28+B31+B34+B37+B40+B24+B43+B46++B49+B52</f>
        <v>140710</v>
      </c>
      <c r="C12" s="54">
        <f>C14+C18+C21+C28+C31+C34+C37+C40+C24+C43+C46++C49+C52</f>
        <v>126522</v>
      </c>
      <c r="D12" s="54">
        <f>D14+D18+D21+D28+D31+D34+D37+D40+D24+D43+D46++D49+D52</f>
        <v>2792</v>
      </c>
      <c r="E12" s="54">
        <f>E14+E18+E21+E28+E31+E34+E37+E40+E24+E43+E46++E49+E52</f>
        <v>11171</v>
      </c>
      <c r="F12" s="54">
        <f>F14+F18+F21+F28+F31+F34+F37+F40+F24+F43+F46++F49+F52</f>
        <v>225</v>
      </c>
    </row>
    <row r="13" spans="1:6" ht="15">
      <c r="A13" s="55"/>
      <c r="B13" s="56"/>
      <c r="C13" s="57"/>
      <c r="D13" s="58"/>
      <c r="E13" s="58"/>
      <c r="F13" s="58"/>
    </row>
    <row r="14" spans="1:6" ht="15">
      <c r="A14" s="15" t="s">
        <v>65</v>
      </c>
      <c r="B14" s="54">
        <f>SUM(B15:B16)</f>
        <v>31572</v>
      </c>
      <c r="C14" s="54">
        <f>SUM(C15:C16)</f>
        <v>29201</v>
      </c>
      <c r="D14" s="54">
        <f>SUM(D15:D16)</f>
        <v>1327</v>
      </c>
      <c r="E14" s="54">
        <f>SUM(E15:E16)</f>
        <v>1002</v>
      </c>
      <c r="F14" s="54">
        <f>SUM(F15:F16)</f>
        <v>42</v>
      </c>
    </row>
    <row r="15" spans="1:6" ht="15">
      <c r="A15" s="16" t="s">
        <v>70</v>
      </c>
      <c r="B15" s="56">
        <f>SUM(C15:F15)</f>
        <v>96</v>
      </c>
      <c r="C15" s="56">
        <v>90</v>
      </c>
      <c r="D15" s="56">
        <v>0</v>
      </c>
      <c r="E15" s="56">
        <v>5</v>
      </c>
      <c r="F15" s="59">
        <v>1</v>
      </c>
    </row>
    <row r="16" spans="1:6" ht="15">
      <c r="A16" s="16" t="s">
        <v>71</v>
      </c>
      <c r="B16" s="56">
        <f>SUM(C16:F16)</f>
        <v>31476</v>
      </c>
      <c r="C16" s="56">
        <v>29111</v>
      </c>
      <c r="D16" s="56">
        <v>1327</v>
      </c>
      <c r="E16" s="56">
        <v>997</v>
      </c>
      <c r="F16" s="59">
        <v>41</v>
      </c>
    </row>
    <row r="17" spans="1:6" ht="15">
      <c r="A17" s="17"/>
      <c r="B17" s="56"/>
      <c r="C17" s="58"/>
      <c r="D17" s="58"/>
      <c r="E17" s="58"/>
      <c r="F17" s="58"/>
    </row>
    <row r="18" spans="1:6" ht="15">
      <c r="A18" s="15" t="s">
        <v>66</v>
      </c>
      <c r="B18" s="60">
        <f>SUM(B19:B19)</f>
        <v>40874</v>
      </c>
      <c r="C18" s="60">
        <f>SUM(C19:C19)</f>
        <v>37363</v>
      </c>
      <c r="D18" s="60">
        <f>SUM(D19:D19)</f>
        <v>160</v>
      </c>
      <c r="E18" s="60">
        <f>SUM(E19:E19)</f>
        <v>3233</v>
      </c>
      <c r="F18" s="61">
        <f>SUM(F19:F19)</f>
        <v>118</v>
      </c>
    </row>
    <row r="19" spans="1:6" ht="15">
      <c r="A19" s="16" t="s">
        <v>72</v>
      </c>
      <c r="B19" s="56">
        <f>SUM(C19:F19)</f>
        <v>40874</v>
      </c>
      <c r="C19" s="56">
        <v>37363</v>
      </c>
      <c r="D19" s="56">
        <v>160</v>
      </c>
      <c r="E19" s="56">
        <v>3233</v>
      </c>
      <c r="F19" s="59">
        <v>118</v>
      </c>
    </row>
    <row r="20" spans="1:6" ht="15">
      <c r="A20" s="19"/>
      <c r="B20" s="56"/>
      <c r="C20" s="58"/>
      <c r="D20" s="58"/>
      <c r="E20" s="58"/>
      <c r="F20" s="58"/>
    </row>
    <row r="21" spans="1:6" ht="15">
      <c r="A21" s="15" t="s">
        <v>67</v>
      </c>
      <c r="B21" s="60">
        <f>SUM(B22:B22)</f>
        <v>12279</v>
      </c>
      <c r="C21" s="60">
        <f>SUM(C22:C22)</f>
        <v>11086</v>
      </c>
      <c r="D21" s="60">
        <f>SUM(D22:D22)</f>
        <v>69</v>
      </c>
      <c r="E21" s="60">
        <f>SUM(E22:E22)</f>
        <v>1093</v>
      </c>
      <c r="F21" s="61">
        <f>SUM(F22:F22)</f>
        <v>31</v>
      </c>
    </row>
    <row r="22" spans="1:6" ht="15">
      <c r="A22" s="16" t="s">
        <v>74</v>
      </c>
      <c r="B22" s="56">
        <f>SUM(C22:F22)</f>
        <v>12279</v>
      </c>
      <c r="C22" s="56">
        <v>11086</v>
      </c>
      <c r="D22" s="56">
        <v>69</v>
      </c>
      <c r="E22" s="56">
        <v>1093</v>
      </c>
      <c r="F22" s="59">
        <v>31</v>
      </c>
    </row>
    <row r="23" spans="1:6" ht="15">
      <c r="A23" s="16"/>
      <c r="B23" s="56"/>
      <c r="C23" s="58"/>
      <c r="D23" s="58"/>
      <c r="E23" s="58"/>
      <c r="F23" s="58"/>
    </row>
    <row r="24" spans="1:6" ht="15">
      <c r="A24" s="15" t="s">
        <v>83</v>
      </c>
      <c r="B24" s="60">
        <f>SUM(B25:B26)</f>
        <v>6211</v>
      </c>
      <c r="C24" s="60">
        <f>SUM(C25:C26)</f>
        <v>5712</v>
      </c>
      <c r="D24" s="60">
        <f>SUM(D25:D26)</f>
        <v>79</v>
      </c>
      <c r="E24" s="60">
        <f>SUM(E25:E26)</f>
        <v>419</v>
      </c>
      <c r="F24" s="61">
        <f>SUM(F25:F26)</f>
        <v>1</v>
      </c>
    </row>
    <row r="25" spans="1:6" ht="15">
      <c r="A25" s="16" t="s">
        <v>86</v>
      </c>
      <c r="B25" s="56">
        <f>SUM(C25:F25)</f>
        <v>2629</v>
      </c>
      <c r="C25" s="56">
        <v>2379</v>
      </c>
      <c r="D25" s="56">
        <v>24</v>
      </c>
      <c r="E25" s="56">
        <v>226</v>
      </c>
      <c r="F25" s="59">
        <v>0</v>
      </c>
    </row>
    <row r="26" spans="1:6" ht="15">
      <c r="A26" s="16" t="s">
        <v>84</v>
      </c>
      <c r="B26" s="56">
        <f>SUM(C26:F26)</f>
        <v>3582</v>
      </c>
      <c r="C26" s="56">
        <f>2536+797</f>
        <v>3333</v>
      </c>
      <c r="D26" s="56">
        <v>55</v>
      </c>
      <c r="E26" s="56">
        <v>193</v>
      </c>
      <c r="F26" s="59">
        <v>1</v>
      </c>
    </row>
    <row r="27" spans="1:6" ht="15">
      <c r="A27" s="16"/>
      <c r="B27" s="56"/>
      <c r="C27" s="58"/>
      <c r="D27" s="58"/>
      <c r="E27" s="58"/>
      <c r="F27" s="58"/>
    </row>
    <row r="28" spans="1:6" ht="15">
      <c r="A28" s="15" t="s">
        <v>68</v>
      </c>
      <c r="B28" s="60">
        <f>SUM(B29:B29)</f>
        <v>17943</v>
      </c>
      <c r="C28" s="60">
        <f>SUM(C29:C29)</f>
        <v>15694</v>
      </c>
      <c r="D28" s="60">
        <f>SUM(D29:D29)</f>
        <v>743</v>
      </c>
      <c r="E28" s="60">
        <f>SUM(E29:E29)</f>
        <v>1500</v>
      </c>
      <c r="F28" s="61">
        <f>SUM(F29:F29)</f>
        <v>6</v>
      </c>
    </row>
    <row r="29" spans="1:6" ht="15">
      <c r="A29" s="16" t="s">
        <v>73</v>
      </c>
      <c r="B29" s="56">
        <f>SUM(C29:F29)</f>
        <v>17943</v>
      </c>
      <c r="C29" s="56">
        <v>15694</v>
      </c>
      <c r="D29" s="56">
        <v>743</v>
      </c>
      <c r="E29" s="56">
        <v>1500</v>
      </c>
      <c r="F29" s="59">
        <v>6</v>
      </c>
    </row>
    <row r="30" spans="1:6" ht="15">
      <c r="A30" s="17"/>
      <c r="B30" s="56"/>
      <c r="C30" s="58"/>
      <c r="D30" s="58"/>
      <c r="E30" s="58"/>
      <c r="F30" s="58"/>
    </row>
    <row r="31" spans="1:6" ht="15">
      <c r="A31" s="15" t="s">
        <v>69</v>
      </c>
      <c r="B31" s="60">
        <f>SUM(B32:B32)</f>
        <v>7886</v>
      </c>
      <c r="C31" s="60">
        <f>SUM(C32:C32)</f>
        <v>7153</v>
      </c>
      <c r="D31" s="60">
        <f>SUM(D32:D32)</f>
        <v>192</v>
      </c>
      <c r="E31" s="60">
        <f>SUM(E32:E32)</f>
        <v>533</v>
      </c>
      <c r="F31" s="61">
        <f>SUM(F32:F32)</f>
        <v>8</v>
      </c>
    </row>
    <row r="32" spans="1:6" ht="15">
      <c r="A32" s="17" t="s">
        <v>75</v>
      </c>
      <c r="B32" s="56">
        <f>SUM(C32:F32)</f>
        <v>7886</v>
      </c>
      <c r="C32" s="56">
        <v>7153</v>
      </c>
      <c r="D32" s="56">
        <v>192</v>
      </c>
      <c r="E32" s="56">
        <v>533</v>
      </c>
      <c r="F32" s="59">
        <v>8</v>
      </c>
    </row>
    <row r="33" spans="1:6" ht="15">
      <c r="A33" s="17"/>
      <c r="B33" s="56"/>
      <c r="C33" s="62"/>
      <c r="D33" s="58"/>
      <c r="E33" s="57"/>
      <c r="F33" s="58"/>
    </row>
    <row r="34" spans="1:6" ht="15">
      <c r="A34" s="15" t="s">
        <v>80</v>
      </c>
      <c r="B34" s="60">
        <f>SUM(B35:B35)</f>
        <v>4403</v>
      </c>
      <c r="C34" s="60">
        <f>SUM(C35:C35)</f>
        <v>3299</v>
      </c>
      <c r="D34" s="61">
        <f>SUM(D35:D35)</f>
        <v>72</v>
      </c>
      <c r="E34" s="60">
        <f>SUM(E35:E35)</f>
        <v>1032</v>
      </c>
      <c r="F34" s="61">
        <f>SUM(F35:F35)</f>
        <v>0</v>
      </c>
    </row>
    <row r="35" spans="1:6" ht="15">
      <c r="A35" s="16" t="s">
        <v>78</v>
      </c>
      <c r="B35" s="56">
        <f>SUM(C35:F35)</f>
        <v>4403</v>
      </c>
      <c r="C35" s="56">
        <f>4873-1574</f>
        <v>3299</v>
      </c>
      <c r="D35" s="56">
        <v>72</v>
      </c>
      <c r="E35" s="56">
        <v>1032</v>
      </c>
      <c r="F35" s="59">
        <v>0</v>
      </c>
    </row>
    <row r="36" spans="1:6" ht="15">
      <c r="A36" s="17"/>
      <c r="B36" s="56"/>
      <c r="C36" s="62"/>
      <c r="D36" s="58"/>
      <c r="E36" s="57"/>
      <c r="F36" s="58"/>
    </row>
    <row r="37" spans="1:6" ht="15">
      <c r="A37" s="15" t="s">
        <v>81</v>
      </c>
      <c r="B37" s="60">
        <f>SUM(B38:B38)</f>
        <v>3215</v>
      </c>
      <c r="C37" s="60">
        <f>SUM(C38:C38)</f>
        <v>2808</v>
      </c>
      <c r="D37" s="61">
        <f>SUM(D38:D38)</f>
        <v>10</v>
      </c>
      <c r="E37" s="60">
        <f>SUM(E38:E38)</f>
        <v>396</v>
      </c>
      <c r="F37" s="61">
        <f>SUM(F38:F38)</f>
        <v>1</v>
      </c>
    </row>
    <row r="38" spans="1:6" ht="15">
      <c r="A38" s="16" t="s">
        <v>82</v>
      </c>
      <c r="B38" s="56">
        <f>SUM(C38:F38)</f>
        <v>3215</v>
      </c>
      <c r="C38" s="56">
        <f>1282+1526</f>
        <v>2808</v>
      </c>
      <c r="D38" s="56">
        <v>10</v>
      </c>
      <c r="E38" s="56">
        <v>396</v>
      </c>
      <c r="F38" s="59">
        <v>1</v>
      </c>
    </row>
    <row r="39" spans="1:6" ht="15">
      <c r="A39" s="17"/>
      <c r="B39" s="56"/>
      <c r="C39" s="62"/>
      <c r="D39" s="58"/>
      <c r="E39" s="57"/>
      <c r="F39" s="58"/>
    </row>
    <row r="40" spans="1:6" ht="15">
      <c r="A40" s="15" t="s">
        <v>89</v>
      </c>
      <c r="B40" s="60">
        <f>SUM(B41:B41)</f>
        <v>1277</v>
      </c>
      <c r="C40" s="60">
        <f>SUM(C41:C41)</f>
        <v>1147</v>
      </c>
      <c r="D40" s="61">
        <f>SUM(D41:D41)</f>
        <v>40</v>
      </c>
      <c r="E40" s="60">
        <f>SUM(E41:E41)</f>
        <v>85</v>
      </c>
      <c r="F40" s="61">
        <f>SUM(F41:F41)</f>
        <v>5</v>
      </c>
    </row>
    <row r="41" spans="1:6" ht="15">
      <c r="A41" s="16" t="s">
        <v>90</v>
      </c>
      <c r="B41" s="56">
        <f>SUM(C41:F41)</f>
        <v>1277</v>
      </c>
      <c r="C41" s="56">
        <f>1147</f>
        <v>1147</v>
      </c>
      <c r="D41" s="56">
        <f>40</f>
        <v>40</v>
      </c>
      <c r="E41" s="56">
        <f>453-368</f>
        <v>85</v>
      </c>
      <c r="F41" s="59">
        <f>209-204</f>
        <v>5</v>
      </c>
    </row>
    <row r="42" spans="1:6" ht="15">
      <c r="A42" s="17"/>
      <c r="B42" s="56"/>
      <c r="C42" s="62"/>
      <c r="D42" s="58"/>
      <c r="E42" s="57"/>
      <c r="F42" s="58"/>
    </row>
    <row r="43" spans="1:6" ht="15">
      <c r="A43" s="15" t="s">
        <v>91</v>
      </c>
      <c r="B43" s="60">
        <f>SUM(B44:B44)</f>
        <v>6701</v>
      </c>
      <c r="C43" s="60">
        <f>SUM(C44:C44)</f>
        <v>5512</v>
      </c>
      <c r="D43" s="60">
        <f>SUM(D44:D44)</f>
        <v>63</v>
      </c>
      <c r="E43" s="60">
        <f>SUM(E44:E44)</f>
        <v>1126</v>
      </c>
      <c r="F43" s="61">
        <f>SUM(F44:F44)</f>
        <v>0</v>
      </c>
    </row>
    <row r="44" spans="1:6" ht="15">
      <c r="A44" s="17" t="s">
        <v>0</v>
      </c>
      <c r="B44" s="56">
        <f>SUM(C44:F44)</f>
        <v>6701</v>
      </c>
      <c r="C44" s="56">
        <f>7745-2233</f>
        <v>5512</v>
      </c>
      <c r="D44" s="56">
        <v>63</v>
      </c>
      <c r="E44" s="56">
        <v>1126</v>
      </c>
      <c r="F44" s="59">
        <v>0</v>
      </c>
    </row>
    <row r="45" spans="1:6" ht="15">
      <c r="A45" s="17"/>
      <c r="B45" s="56"/>
      <c r="C45" s="62"/>
      <c r="D45" s="58"/>
      <c r="E45" s="57"/>
      <c r="F45" s="58"/>
    </row>
    <row r="46" spans="1:6" ht="15">
      <c r="A46" s="15" t="s">
        <v>92</v>
      </c>
      <c r="B46" s="60">
        <f>SUM(B47:B47)</f>
        <v>229</v>
      </c>
      <c r="C46" s="60">
        <f>SUM(C47)</f>
        <v>188</v>
      </c>
      <c r="D46" s="60">
        <f>SUM(D47)</f>
        <v>2</v>
      </c>
      <c r="E46" s="60">
        <f>SUM(E47)</f>
        <v>39</v>
      </c>
      <c r="F46" s="61">
        <f>SUM(F47)</f>
        <v>0</v>
      </c>
    </row>
    <row r="47" spans="1:6" ht="15">
      <c r="A47" s="17" t="s">
        <v>93</v>
      </c>
      <c r="B47" s="56">
        <f>SUM(C47:F47)</f>
        <v>229</v>
      </c>
      <c r="C47" s="56">
        <v>188</v>
      </c>
      <c r="D47" s="56">
        <v>2</v>
      </c>
      <c r="E47" s="56">
        <v>39</v>
      </c>
      <c r="F47" s="59">
        <v>0</v>
      </c>
    </row>
    <row r="48" spans="1:6" ht="15">
      <c r="A48" s="17"/>
      <c r="B48" s="56"/>
      <c r="C48" s="62"/>
      <c r="D48" s="58"/>
      <c r="E48" s="57"/>
      <c r="F48" s="58"/>
    </row>
    <row r="49" spans="1:6" ht="15">
      <c r="A49" s="15" t="s">
        <v>77</v>
      </c>
      <c r="B49" s="60">
        <f>SUM(B50:B50)</f>
        <v>5353</v>
      </c>
      <c r="C49" s="60">
        <f>SUM(C50:C50)</f>
        <v>4801</v>
      </c>
      <c r="D49" s="61">
        <f>SUM(D50:D50)</f>
        <v>22</v>
      </c>
      <c r="E49" s="60">
        <f>SUM(E50:E50)</f>
        <v>517</v>
      </c>
      <c r="F49" s="61">
        <f>SUM(F50:F50)</f>
        <v>13</v>
      </c>
    </row>
    <row r="50" spans="1:6" ht="15">
      <c r="A50" s="17" t="s">
        <v>79</v>
      </c>
      <c r="B50" s="56">
        <f>SUM(C50:F50)</f>
        <v>5353</v>
      </c>
      <c r="C50" s="56">
        <f>8898-4097</f>
        <v>4801</v>
      </c>
      <c r="D50" s="56">
        <v>22</v>
      </c>
      <c r="E50" s="56">
        <v>517</v>
      </c>
      <c r="F50" s="59">
        <v>13</v>
      </c>
    </row>
    <row r="51" spans="1:6" ht="15">
      <c r="A51" s="17"/>
      <c r="B51" s="56"/>
      <c r="C51" s="62"/>
      <c r="D51" s="58"/>
      <c r="E51" s="57"/>
      <c r="F51" s="58"/>
    </row>
    <row r="52" spans="1:6" ht="15">
      <c r="A52" s="15" t="s">
        <v>88</v>
      </c>
      <c r="B52" s="60">
        <f>SUM(B53:B53)</f>
        <v>2767</v>
      </c>
      <c r="C52" s="60">
        <f>SUM(C53:C53)</f>
        <v>2558</v>
      </c>
      <c r="D52" s="60">
        <f>SUM(D53:D53)</f>
        <v>13</v>
      </c>
      <c r="E52" s="60">
        <f>SUM(E53:E53)</f>
        <v>196</v>
      </c>
      <c r="F52" s="61">
        <f>SUM(F53:F53)</f>
        <v>0</v>
      </c>
    </row>
    <row r="53" spans="1:6" ht="15">
      <c r="A53" s="17" t="s">
        <v>87</v>
      </c>
      <c r="B53" s="56">
        <f>SUM(C53:F53)</f>
        <v>2767</v>
      </c>
      <c r="C53" s="56">
        <f>1148+1410</f>
        <v>2558</v>
      </c>
      <c r="D53" s="56">
        <v>13</v>
      </c>
      <c r="E53" s="56">
        <v>196</v>
      </c>
      <c r="F53" s="59">
        <v>0</v>
      </c>
    </row>
    <row r="54" spans="1:6" ht="15">
      <c r="A54" s="63"/>
      <c r="B54" s="64"/>
      <c r="C54" s="65"/>
      <c r="D54" s="66"/>
      <c r="E54" s="67"/>
      <c r="F54" s="66"/>
    </row>
    <row r="55" ht="15">
      <c r="A55" s="68" t="s">
        <v>40</v>
      </c>
    </row>
    <row r="57" spans="1:6" ht="15">
      <c r="A57" s="69"/>
      <c r="B57" s="69"/>
      <c r="C57" s="69"/>
      <c r="D57" s="69"/>
      <c r="E57" s="69"/>
      <c r="F57" s="69"/>
    </row>
    <row r="58" spans="1:6" ht="15">
      <c r="A58" s="69"/>
      <c r="B58" s="69"/>
      <c r="C58" s="69"/>
      <c r="D58" s="69"/>
      <c r="E58" s="69"/>
      <c r="F58" s="69"/>
    </row>
  </sheetData>
  <sheetProtection/>
  <mergeCells count="4">
    <mergeCell ref="C5:F5"/>
    <mergeCell ref="B5:B10"/>
    <mergeCell ref="A5:A10"/>
    <mergeCell ref="C6:C10"/>
  </mergeCells>
  <printOptions horizontalCentered="1" verticalCentered="1"/>
  <pageMargins left="0.1968503937007874" right="0.1968503937007874" top="0" bottom="0" header="0" footer="0"/>
  <pageSetup horizontalDpi="600" verticalDpi="600" orientation="landscape" scale="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55" zoomScaleNormal="55" zoomScaleSheetLayoutView="55" zoomScalePageLayoutView="0" workbookViewId="0" topLeftCell="A1">
      <selection activeCell="O15" sqref="O15"/>
    </sheetView>
  </sheetViews>
  <sheetFormatPr defaultColWidth="11.57421875" defaultRowHeight="12.75"/>
  <cols>
    <col min="1" max="1" width="100.140625" style="91" customWidth="1"/>
    <col min="2" max="12" width="20.7109375" style="91" customWidth="1"/>
    <col min="13" max="16384" width="11.421875" style="91" customWidth="1"/>
  </cols>
  <sheetData>
    <row r="1" spans="1:12" ht="15">
      <c r="A1" s="88" t="s">
        <v>3</v>
      </c>
      <c r="B1" s="89"/>
      <c r="C1" s="89"/>
      <c r="D1" s="90"/>
      <c r="E1" s="90"/>
      <c r="F1" s="89"/>
      <c r="G1" s="89"/>
      <c r="H1" s="89"/>
      <c r="I1" s="89"/>
      <c r="J1" s="89"/>
      <c r="K1" s="89"/>
      <c r="L1" s="89"/>
    </row>
    <row r="2" spans="1:12" ht="15">
      <c r="A2" s="89"/>
      <c r="B2" s="89"/>
      <c r="C2" s="89"/>
      <c r="D2" s="90"/>
      <c r="E2" s="88"/>
      <c r="F2" s="89"/>
      <c r="G2" s="89"/>
      <c r="H2" s="89"/>
      <c r="I2" s="89"/>
      <c r="J2" s="89"/>
      <c r="K2" s="89"/>
      <c r="L2" s="89"/>
    </row>
    <row r="3" spans="1:12" ht="20.25" customHeight="1">
      <c r="A3" s="92" t="s">
        <v>13</v>
      </c>
      <c r="B3" s="93"/>
      <c r="C3" s="93"/>
      <c r="D3" s="93"/>
      <c r="E3" s="93"/>
      <c r="F3" s="93"/>
      <c r="G3" s="93"/>
      <c r="H3" s="93"/>
      <c r="I3" s="93"/>
      <c r="J3" s="93"/>
      <c r="K3" s="94"/>
      <c r="L3" s="94"/>
    </row>
    <row r="4" spans="1:12" ht="20.25" customHeight="1">
      <c r="A4" s="95"/>
      <c r="B4" s="95"/>
      <c r="C4" s="96"/>
      <c r="D4" s="97"/>
      <c r="E4" s="95"/>
      <c r="F4" s="95"/>
      <c r="G4" s="98"/>
      <c r="H4" s="98"/>
      <c r="I4" s="98"/>
      <c r="J4" s="95"/>
      <c r="K4" s="95"/>
      <c r="L4" s="95"/>
    </row>
    <row r="5" spans="1:12" ht="20.25" customHeight="1">
      <c r="A5" s="99" t="s">
        <v>24</v>
      </c>
      <c r="B5" s="100" t="s">
        <v>37</v>
      </c>
      <c r="C5" s="101" t="s">
        <v>41</v>
      </c>
      <c r="D5" s="100" t="s">
        <v>51</v>
      </c>
      <c r="E5" s="102" t="s">
        <v>42</v>
      </c>
      <c r="F5" s="101" t="s">
        <v>43</v>
      </c>
      <c r="G5" s="103" t="s">
        <v>44</v>
      </c>
      <c r="H5" s="104" t="s">
        <v>45</v>
      </c>
      <c r="I5" s="105" t="s">
        <v>46</v>
      </c>
      <c r="J5" s="100" t="s">
        <v>47</v>
      </c>
      <c r="K5" s="100" t="s">
        <v>49</v>
      </c>
      <c r="L5" s="101" t="s">
        <v>48</v>
      </c>
    </row>
    <row r="6" spans="1:12" ht="20.25" customHeight="1">
      <c r="A6" s="106"/>
      <c r="B6" s="107"/>
      <c r="C6" s="108" t="s">
        <v>50</v>
      </c>
      <c r="D6" s="107"/>
      <c r="E6" s="109" t="s">
        <v>52</v>
      </c>
      <c r="F6" s="108" t="s">
        <v>53</v>
      </c>
      <c r="G6" s="110"/>
      <c r="H6" s="98" t="s">
        <v>54</v>
      </c>
      <c r="I6" s="109" t="s">
        <v>55</v>
      </c>
      <c r="J6" s="107"/>
      <c r="K6" s="107"/>
      <c r="L6" s="108" t="s">
        <v>56</v>
      </c>
    </row>
    <row r="7" spans="1:12" ht="20.25" customHeight="1">
      <c r="A7" s="111"/>
      <c r="B7" s="112"/>
      <c r="C7" s="113"/>
      <c r="D7" s="112"/>
      <c r="E7" s="114"/>
      <c r="F7" s="113"/>
      <c r="G7" s="115"/>
      <c r="H7" s="116" t="s">
        <v>57</v>
      </c>
      <c r="I7" s="114"/>
      <c r="J7" s="112"/>
      <c r="K7" s="112"/>
      <c r="L7" s="113"/>
    </row>
    <row r="8" spans="1:12" ht="20.25" customHeight="1">
      <c r="A8" s="117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20.25" customHeight="1">
      <c r="A9" s="6" t="s">
        <v>39</v>
      </c>
      <c r="B9" s="118">
        <f aca="true" t="shared" si="0" ref="B9:L9">B11+B15+B18+B25+B28+B31+B34+B37+B21+B40+B43+B46+B49</f>
        <v>38697</v>
      </c>
      <c r="C9" s="118">
        <f t="shared" si="0"/>
        <v>781</v>
      </c>
      <c r="D9" s="118">
        <f t="shared" si="0"/>
        <v>306</v>
      </c>
      <c r="E9" s="118">
        <f t="shared" si="0"/>
        <v>286</v>
      </c>
      <c r="F9" s="118">
        <f t="shared" si="0"/>
        <v>462</v>
      </c>
      <c r="G9" s="118">
        <f t="shared" si="0"/>
        <v>3349</v>
      </c>
      <c r="H9" s="118">
        <f t="shared" si="0"/>
        <v>13574</v>
      </c>
      <c r="I9" s="118">
        <f t="shared" si="0"/>
        <v>58</v>
      </c>
      <c r="J9" s="118">
        <f t="shared" si="0"/>
        <v>1493</v>
      </c>
      <c r="K9" s="118">
        <f t="shared" si="0"/>
        <v>1231</v>
      </c>
      <c r="L9" s="118">
        <f t="shared" si="0"/>
        <v>17157</v>
      </c>
    </row>
    <row r="10" spans="1:12" ht="20.25" customHeight="1">
      <c r="A10" s="10"/>
      <c r="B10" s="11"/>
      <c r="C10" s="89"/>
      <c r="D10" s="12"/>
      <c r="E10" s="12"/>
      <c r="F10" s="89"/>
      <c r="G10" s="12"/>
      <c r="H10" s="119"/>
      <c r="I10" s="12"/>
      <c r="J10" s="119"/>
      <c r="K10" s="12"/>
      <c r="L10" s="119"/>
    </row>
    <row r="11" spans="1:12" ht="20.25" customHeight="1">
      <c r="A11" s="15" t="s">
        <v>65</v>
      </c>
      <c r="B11" s="118">
        <f aca="true" t="shared" si="1" ref="B11:L11">SUM(B12:B13)</f>
        <v>14888</v>
      </c>
      <c r="C11" s="118">
        <f t="shared" si="1"/>
        <v>10</v>
      </c>
      <c r="D11" s="118">
        <f t="shared" si="1"/>
        <v>124</v>
      </c>
      <c r="E11" s="118">
        <f t="shared" si="1"/>
        <v>79</v>
      </c>
      <c r="F11" s="118">
        <f t="shared" si="1"/>
        <v>138</v>
      </c>
      <c r="G11" s="118">
        <f t="shared" si="1"/>
        <v>1495</v>
      </c>
      <c r="H11" s="118">
        <f t="shared" si="1"/>
        <v>7490</v>
      </c>
      <c r="I11" s="118">
        <f t="shared" si="1"/>
        <v>52</v>
      </c>
      <c r="J11" s="118">
        <f t="shared" si="1"/>
        <v>0</v>
      </c>
      <c r="K11" s="118">
        <f t="shared" si="1"/>
        <v>91</v>
      </c>
      <c r="L11" s="118">
        <f t="shared" si="1"/>
        <v>5409</v>
      </c>
    </row>
    <row r="12" spans="1:12" s="120" customFormat="1" ht="20.25" customHeight="1">
      <c r="A12" s="16" t="s">
        <v>70</v>
      </c>
      <c r="B12" s="11">
        <f>SUM(C12:L12)</f>
        <v>5428</v>
      </c>
      <c r="C12" s="119">
        <v>3</v>
      </c>
      <c r="D12" s="119">
        <v>6</v>
      </c>
      <c r="E12" s="119">
        <v>44</v>
      </c>
      <c r="F12" s="119">
        <v>68</v>
      </c>
      <c r="G12" s="119">
        <v>610</v>
      </c>
      <c r="H12" s="119">
        <v>3901</v>
      </c>
      <c r="I12" s="119">
        <v>16</v>
      </c>
      <c r="J12" s="119">
        <v>0</v>
      </c>
      <c r="K12" s="119">
        <v>36</v>
      </c>
      <c r="L12" s="119">
        <v>744</v>
      </c>
    </row>
    <row r="13" spans="1:12" s="120" customFormat="1" ht="20.25" customHeight="1">
      <c r="A13" s="16" t="s">
        <v>71</v>
      </c>
      <c r="B13" s="11">
        <f>SUM(C13:L13)</f>
        <v>9460</v>
      </c>
      <c r="C13" s="119">
        <v>7</v>
      </c>
      <c r="D13" s="119">
        <v>118</v>
      </c>
      <c r="E13" s="119">
        <v>35</v>
      </c>
      <c r="F13" s="119">
        <v>70</v>
      </c>
      <c r="G13" s="119">
        <v>885</v>
      </c>
      <c r="H13" s="119">
        <v>3589</v>
      </c>
      <c r="I13" s="119">
        <v>36</v>
      </c>
      <c r="J13" s="119">
        <v>0</v>
      </c>
      <c r="K13" s="119">
        <v>55</v>
      </c>
      <c r="L13" s="119">
        <v>4665</v>
      </c>
    </row>
    <row r="14" spans="1:12" s="120" customFormat="1" ht="20.25" customHeight="1">
      <c r="A14" s="17"/>
      <c r="B14" s="11"/>
      <c r="C14" s="119"/>
      <c r="D14" s="119"/>
      <c r="E14" s="119"/>
      <c r="F14" s="119"/>
      <c r="G14" s="12"/>
      <c r="H14" s="119"/>
      <c r="I14" s="12"/>
      <c r="J14" s="119"/>
      <c r="K14" s="12"/>
      <c r="L14" s="119"/>
    </row>
    <row r="15" spans="1:12" s="120" customFormat="1" ht="20.25" customHeight="1">
      <c r="A15" s="15" t="s">
        <v>66</v>
      </c>
      <c r="B15" s="5">
        <f aca="true" t="shared" si="2" ref="B15:L15">SUM(B16:B16)</f>
        <v>7090</v>
      </c>
      <c r="C15" s="5">
        <f t="shared" si="2"/>
        <v>0</v>
      </c>
      <c r="D15" s="5">
        <f t="shared" si="2"/>
        <v>1</v>
      </c>
      <c r="E15" s="5">
        <f t="shared" si="2"/>
        <v>77</v>
      </c>
      <c r="F15" s="5">
        <f t="shared" si="2"/>
        <v>72</v>
      </c>
      <c r="G15" s="5">
        <f t="shared" si="2"/>
        <v>133</v>
      </c>
      <c r="H15" s="5">
        <f t="shared" si="2"/>
        <v>288</v>
      </c>
      <c r="I15" s="5">
        <f t="shared" si="2"/>
        <v>0</v>
      </c>
      <c r="J15" s="5">
        <f t="shared" si="2"/>
        <v>1171</v>
      </c>
      <c r="K15" s="5">
        <f t="shared" si="2"/>
        <v>71</v>
      </c>
      <c r="L15" s="9">
        <f t="shared" si="2"/>
        <v>5277</v>
      </c>
    </row>
    <row r="16" spans="1:12" s="120" customFormat="1" ht="20.25" customHeight="1">
      <c r="A16" s="16" t="s">
        <v>72</v>
      </c>
      <c r="B16" s="11">
        <f>SUM(C16:L16)</f>
        <v>7090</v>
      </c>
      <c r="C16" s="119">
        <v>0</v>
      </c>
      <c r="D16" s="119">
        <v>1</v>
      </c>
      <c r="E16" s="119">
        <v>77</v>
      </c>
      <c r="F16" s="119">
        <v>72</v>
      </c>
      <c r="G16" s="119">
        <v>133</v>
      </c>
      <c r="H16" s="119">
        <v>288</v>
      </c>
      <c r="I16" s="119">
        <v>0</v>
      </c>
      <c r="J16" s="119">
        <v>1171</v>
      </c>
      <c r="K16" s="119">
        <v>71</v>
      </c>
      <c r="L16" s="119">
        <v>5277</v>
      </c>
    </row>
    <row r="17" spans="1:12" s="120" customFormat="1" ht="20.25" customHeight="1">
      <c r="A17" s="19"/>
      <c r="B17" s="11"/>
      <c r="C17" s="119"/>
      <c r="D17" s="119"/>
      <c r="E17" s="119"/>
      <c r="F17" s="119"/>
      <c r="G17" s="12"/>
      <c r="H17" s="119"/>
      <c r="I17" s="12"/>
      <c r="J17" s="119"/>
      <c r="K17" s="12"/>
      <c r="L17" s="119"/>
    </row>
    <row r="18" spans="1:12" s="120" customFormat="1" ht="20.25" customHeight="1">
      <c r="A18" s="15" t="s">
        <v>67</v>
      </c>
      <c r="B18" s="5">
        <f aca="true" t="shared" si="3" ref="B18:L18">SUM(B19)</f>
        <v>1725</v>
      </c>
      <c r="C18" s="5">
        <f t="shared" si="3"/>
        <v>1</v>
      </c>
      <c r="D18" s="5">
        <f t="shared" si="3"/>
        <v>59</v>
      </c>
      <c r="E18" s="5">
        <f t="shared" si="3"/>
        <v>39</v>
      </c>
      <c r="F18" s="5">
        <f t="shared" si="3"/>
        <v>89</v>
      </c>
      <c r="G18" s="5">
        <f t="shared" si="3"/>
        <v>168</v>
      </c>
      <c r="H18" s="5">
        <f t="shared" si="3"/>
        <v>519</v>
      </c>
      <c r="I18" s="5">
        <f t="shared" si="3"/>
        <v>1</v>
      </c>
      <c r="J18" s="5">
        <f t="shared" si="3"/>
        <v>97</v>
      </c>
      <c r="K18" s="5">
        <f t="shared" si="3"/>
        <v>1</v>
      </c>
      <c r="L18" s="9">
        <f t="shared" si="3"/>
        <v>751</v>
      </c>
    </row>
    <row r="19" spans="1:12" s="120" customFormat="1" ht="20.25" customHeight="1">
      <c r="A19" s="16" t="s">
        <v>74</v>
      </c>
      <c r="B19" s="11">
        <f>SUM(C19:L19)</f>
        <v>1725</v>
      </c>
      <c r="C19" s="119">
        <v>1</v>
      </c>
      <c r="D19" s="119">
        <v>59</v>
      </c>
      <c r="E19" s="119">
        <v>39</v>
      </c>
      <c r="F19" s="119">
        <v>89</v>
      </c>
      <c r="G19" s="119">
        <v>168</v>
      </c>
      <c r="H19" s="119">
        <v>519</v>
      </c>
      <c r="I19" s="119">
        <v>1</v>
      </c>
      <c r="J19" s="119">
        <v>97</v>
      </c>
      <c r="K19" s="119">
        <v>1</v>
      </c>
      <c r="L19" s="119">
        <v>751</v>
      </c>
    </row>
    <row r="20" spans="1:12" s="120" customFormat="1" ht="20.25" customHeight="1">
      <c r="A20" s="16"/>
      <c r="B20" s="11"/>
      <c r="C20" s="119"/>
      <c r="D20" s="119"/>
      <c r="E20" s="119"/>
      <c r="F20" s="119"/>
      <c r="G20" s="119"/>
      <c r="H20" s="119"/>
      <c r="I20" s="119"/>
      <c r="J20" s="119"/>
      <c r="K20" s="119"/>
      <c r="L20" s="119"/>
    </row>
    <row r="21" spans="1:12" s="120" customFormat="1" ht="20.25" customHeight="1">
      <c r="A21" s="15" t="s">
        <v>83</v>
      </c>
      <c r="B21" s="5">
        <f aca="true" t="shared" si="4" ref="B21:L21">SUM(B22:B23)</f>
        <v>869</v>
      </c>
      <c r="C21" s="5">
        <f t="shared" si="4"/>
        <v>0</v>
      </c>
      <c r="D21" s="5">
        <f t="shared" si="4"/>
        <v>16</v>
      </c>
      <c r="E21" s="5">
        <f t="shared" si="4"/>
        <v>1</v>
      </c>
      <c r="F21" s="5">
        <f t="shared" si="4"/>
        <v>15</v>
      </c>
      <c r="G21" s="5">
        <f t="shared" si="4"/>
        <v>49</v>
      </c>
      <c r="H21" s="5">
        <f t="shared" si="4"/>
        <v>244</v>
      </c>
      <c r="I21" s="5">
        <f t="shared" si="4"/>
        <v>0</v>
      </c>
      <c r="J21" s="5">
        <f t="shared" si="4"/>
        <v>7</v>
      </c>
      <c r="K21" s="5">
        <f t="shared" si="4"/>
        <v>1</v>
      </c>
      <c r="L21" s="9">
        <f t="shared" si="4"/>
        <v>536</v>
      </c>
    </row>
    <row r="22" spans="1:12" s="120" customFormat="1" ht="20.25" customHeight="1">
      <c r="A22" s="16" t="s">
        <v>85</v>
      </c>
      <c r="B22" s="11">
        <f>SUM(C22:L22)</f>
        <v>220</v>
      </c>
      <c r="C22" s="119">
        <v>0</v>
      </c>
      <c r="D22" s="119">
        <v>14</v>
      </c>
      <c r="E22" s="119">
        <v>1</v>
      </c>
      <c r="F22" s="119">
        <v>8</v>
      </c>
      <c r="G22" s="119">
        <v>47</v>
      </c>
      <c r="H22" s="119">
        <v>43</v>
      </c>
      <c r="I22" s="119">
        <v>0</v>
      </c>
      <c r="J22" s="119">
        <v>0</v>
      </c>
      <c r="K22" s="119">
        <v>0</v>
      </c>
      <c r="L22" s="119">
        <v>107</v>
      </c>
    </row>
    <row r="23" spans="1:12" s="120" customFormat="1" ht="20.25" customHeight="1">
      <c r="A23" s="16" t="s">
        <v>84</v>
      </c>
      <c r="B23" s="11">
        <f>SUM(C23:L23)</f>
        <v>649</v>
      </c>
      <c r="C23" s="119">
        <v>0</v>
      </c>
      <c r="D23" s="119">
        <v>2</v>
      </c>
      <c r="E23" s="119">
        <v>0</v>
      </c>
      <c r="F23" s="119">
        <v>7</v>
      </c>
      <c r="G23" s="119">
        <v>2</v>
      </c>
      <c r="H23" s="119">
        <v>201</v>
      </c>
      <c r="I23" s="119">
        <v>0</v>
      </c>
      <c r="J23" s="119">
        <v>7</v>
      </c>
      <c r="K23" s="119">
        <v>1</v>
      </c>
      <c r="L23" s="119">
        <v>429</v>
      </c>
    </row>
    <row r="24" spans="1:12" s="120" customFormat="1" ht="20.25" customHeight="1">
      <c r="A24" s="17"/>
      <c r="B24" s="11"/>
      <c r="C24" s="119"/>
      <c r="D24" s="119"/>
      <c r="E24" s="119"/>
      <c r="F24" s="119"/>
      <c r="G24" s="12"/>
      <c r="H24" s="119"/>
      <c r="I24" s="12"/>
      <c r="J24" s="119"/>
      <c r="K24" s="12"/>
      <c r="L24" s="119"/>
    </row>
    <row r="25" spans="1:12" s="120" customFormat="1" ht="20.25" customHeight="1">
      <c r="A25" s="15" t="s">
        <v>68</v>
      </c>
      <c r="B25" s="5">
        <f aca="true" t="shared" si="5" ref="B25:L25">SUM(B26:B26)</f>
        <v>5159</v>
      </c>
      <c r="C25" s="5">
        <f t="shared" si="5"/>
        <v>7</v>
      </c>
      <c r="D25" s="5">
        <f t="shared" si="5"/>
        <v>14</v>
      </c>
      <c r="E25" s="5">
        <f t="shared" si="5"/>
        <v>32</v>
      </c>
      <c r="F25" s="9">
        <f t="shared" si="5"/>
        <v>59</v>
      </c>
      <c r="G25" s="5">
        <f t="shared" si="5"/>
        <v>948</v>
      </c>
      <c r="H25" s="9">
        <f t="shared" si="5"/>
        <v>2773</v>
      </c>
      <c r="I25" s="5">
        <f t="shared" si="5"/>
        <v>1</v>
      </c>
      <c r="J25" s="9">
        <f t="shared" si="5"/>
        <v>0</v>
      </c>
      <c r="K25" s="5">
        <f t="shared" si="5"/>
        <v>20</v>
      </c>
      <c r="L25" s="9">
        <f t="shared" si="5"/>
        <v>1305</v>
      </c>
    </row>
    <row r="26" spans="1:12" s="120" customFormat="1" ht="20.25" customHeight="1">
      <c r="A26" s="16" t="s">
        <v>73</v>
      </c>
      <c r="B26" s="11">
        <f>SUM(C26:L26)</f>
        <v>5159</v>
      </c>
      <c r="C26" s="119">
        <v>7</v>
      </c>
      <c r="D26" s="119">
        <v>14</v>
      </c>
      <c r="E26" s="119">
        <v>32</v>
      </c>
      <c r="F26" s="119">
        <v>59</v>
      </c>
      <c r="G26" s="119">
        <v>948</v>
      </c>
      <c r="H26" s="119">
        <v>2773</v>
      </c>
      <c r="I26" s="119">
        <v>1</v>
      </c>
      <c r="J26" s="119">
        <v>0</v>
      </c>
      <c r="K26" s="119">
        <v>20</v>
      </c>
      <c r="L26" s="119">
        <v>1305</v>
      </c>
    </row>
    <row r="27" spans="1:12" s="120" customFormat="1" ht="20.25" customHeight="1">
      <c r="A27" s="17"/>
      <c r="B27" s="11"/>
      <c r="C27" s="119"/>
      <c r="D27" s="119"/>
      <c r="E27" s="119"/>
      <c r="F27" s="119"/>
      <c r="G27" s="12"/>
      <c r="H27" s="119"/>
      <c r="I27" s="12"/>
      <c r="J27" s="119"/>
      <c r="K27" s="12"/>
      <c r="L27" s="119"/>
    </row>
    <row r="28" spans="1:12" ht="20.25" customHeight="1">
      <c r="A28" s="15" t="s">
        <v>69</v>
      </c>
      <c r="B28" s="5">
        <f aca="true" t="shared" si="6" ref="B28:L28">SUM(B29:B29)</f>
        <v>3911</v>
      </c>
      <c r="C28" s="5">
        <f t="shared" si="6"/>
        <v>722</v>
      </c>
      <c r="D28" s="5">
        <f t="shared" si="6"/>
        <v>3</v>
      </c>
      <c r="E28" s="5">
        <f t="shared" si="6"/>
        <v>25</v>
      </c>
      <c r="F28" s="5">
        <f t="shared" si="6"/>
        <v>21</v>
      </c>
      <c r="G28" s="5">
        <f t="shared" si="6"/>
        <v>250</v>
      </c>
      <c r="H28" s="5">
        <f t="shared" si="6"/>
        <v>955</v>
      </c>
      <c r="I28" s="5">
        <f t="shared" si="6"/>
        <v>3</v>
      </c>
      <c r="J28" s="5">
        <f t="shared" si="6"/>
        <v>0</v>
      </c>
      <c r="K28" s="5">
        <f t="shared" si="6"/>
        <v>120</v>
      </c>
      <c r="L28" s="9">
        <f t="shared" si="6"/>
        <v>1812</v>
      </c>
    </row>
    <row r="29" spans="1:12" s="120" customFormat="1" ht="20.25" customHeight="1">
      <c r="A29" s="17" t="s">
        <v>75</v>
      </c>
      <c r="B29" s="11">
        <f>SUM(C29:L29)</f>
        <v>3911</v>
      </c>
      <c r="C29" s="119">
        <v>722</v>
      </c>
      <c r="D29" s="119">
        <v>3</v>
      </c>
      <c r="E29" s="119">
        <v>25</v>
      </c>
      <c r="F29" s="119">
        <v>21</v>
      </c>
      <c r="G29" s="119">
        <v>250</v>
      </c>
      <c r="H29" s="119">
        <v>955</v>
      </c>
      <c r="I29" s="119">
        <v>3</v>
      </c>
      <c r="J29" s="119">
        <v>0</v>
      </c>
      <c r="K29" s="119">
        <v>120</v>
      </c>
      <c r="L29" s="119">
        <v>1812</v>
      </c>
    </row>
    <row r="30" spans="1:12" s="120" customFormat="1" ht="20.25" customHeight="1">
      <c r="A30" s="17"/>
      <c r="B30" s="11"/>
      <c r="C30" s="89"/>
      <c r="D30" s="119"/>
      <c r="E30" s="119"/>
      <c r="F30" s="119"/>
      <c r="G30" s="12"/>
      <c r="H30" s="119"/>
      <c r="I30" s="12"/>
      <c r="J30" s="119"/>
      <c r="K30" s="12"/>
      <c r="L30" s="119"/>
    </row>
    <row r="31" spans="1:12" s="120" customFormat="1" ht="20.25" customHeight="1">
      <c r="A31" s="15" t="s">
        <v>80</v>
      </c>
      <c r="B31" s="5">
        <f aca="true" t="shared" si="7" ref="B31:L31">SUM(B32:B32)</f>
        <v>574</v>
      </c>
      <c r="C31" s="5">
        <f t="shared" si="7"/>
        <v>0</v>
      </c>
      <c r="D31" s="5">
        <f t="shared" si="7"/>
        <v>1</v>
      </c>
      <c r="E31" s="5">
        <f t="shared" si="7"/>
        <v>15</v>
      </c>
      <c r="F31" s="5">
        <f t="shared" si="7"/>
        <v>24</v>
      </c>
      <c r="G31" s="5">
        <f t="shared" si="7"/>
        <v>34</v>
      </c>
      <c r="H31" s="5">
        <f t="shared" si="7"/>
        <v>57</v>
      </c>
      <c r="I31" s="5">
        <f t="shared" si="7"/>
        <v>0</v>
      </c>
      <c r="J31" s="5">
        <f t="shared" si="7"/>
        <v>109</v>
      </c>
      <c r="K31" s="5">
        <f t="shared" si="7"/>
        <v>61</v>
      </c>
      <c r="L31" s="9">
        <f t="shared" si="7"/>
        <v>273</v>
      </c>
    </row>
    <row r="32" spans="1:12" s="120" customFormat="1" ht="20.25" customHeight="1">
      <c r="A32" s="16" t="s">
        <v>78</v>
      </c>
      <c r="B32" s="11">
        <f>SUM(C32:L32)</f>
        <v>574</v>
      </c>
      <c r="C32" s="119">
        <v>0</v>
      </c>
      <c r="D32" s="119">
        <v>1</v>
      </c>
      <c r="E32" s="119">
        <v>15</v>
      </c>
      <c r="F32" s="119">
        <v>24</v>
      </c>
      <c r="G32" s="119">
        <v>34</v>
      </c>
      <c r="H32" s="119">
        <v>57</v>
      </c>
      <c r="I32" s="119">
        <v>0</v>
      </c>
      <c r="J32" s="119">
        <v>109</v>
      </c>
      <c r="K32" s="119">
        <v>61</v>
      </c>
      <c r="L32" s="119">
        <v>273</v>
      </c>
    </row>
    <row r="33" spans="1:12" s="120" customFormat="1" ht="20.25" customHeight="1">
      <c r="A33" s="17"/>
      <c r="B33" s="11"/>
      <c r="C33" s="89"/>
      <c r="D33" s="119"/>
      <c r="E33" s="119"/>
      <c r="F33" s="119"/>
      <c r="G33" s="12"/>
      <c r="H33" s="119"/>
      <c r="I33" s="12"/>
      <c r="J33" s="119"/>
      <c r="K33" s="12"/>
      <c r="L33" s="119"/>
    </row>
    <row r="34" spans="1:12" s="120" customFormat="1" ht="20.25" customHeight="1">
      <c r="A34" s="15" t="s">
        <v>81</v>
      </c>
      <c r="B34" s="5">
        <f aca="true" t="shared" si="8" ref="B34:L34">SUM(B35:B35)</f>
        <v>559</v>
      </c>
      <c r="C34" s="5">
        <f t="shared" si="8"/>
        <v>0</v>
      </c>
      <c r="D34" s="5">
        <f t="shared" si="8"/>
        <v>3</v>
      </c>
      <c r="E34" s="5">
        <f t="shared" si="8"/>
        <v>5</v>
      </c>
      <c r="F34" s="5">
        <f t="shared" si="8"/>
        <v>9</v>
      </c>
      <c r="G34" s="5">
        <f t="shared" si="8"/>
        <v>7</v>
      </c>
      <c r="H34" s="5">
        <f t="shared" si="8"/>
        <v>26</v>
      </c>
      <c r="I34" s="5">
        <f t="shared" si="8"/>
        <v>0</v>
      </c>
      <c r="J34" s="5">
        <f t="shared" si="8"/>
        <v>109</v>
      </c>
      <c r="K34" s="5">
        <f t="shared" si="8"/>
        <v>0</v>
      </c>
      <c r="L34" s="9">
        <f t="shared" si="8"/>
        <v>400</v>
      </c>
    </row>
    <row r="35" spans="1:12" s="120" customFormat="1" ht="20.25" customHeight="1">
      <c r="A35" s="16" t="s">
        <v>82</v>
      </c>
      <c r="B35" s="11">
        <f>SUM(C35:L35)</f>
        <v>559</v>
      </c>
      <c r="C35" s="119">
        <v>0</v>
      </c>
      <c r="D35" s="119">
        <v>3</v>
      </c>
      <c r="E35" s="119">
        <v>5</v>
      </c>
      <c r="F35" s="119">
        <v>9</v>
      </c>
      <c r="G35" s="119">
        <v>7</v>
      </c>
      <c r="H35" s="119">
        <v>26</v>
      </c>
      <c r="I35" s="119">
        <v>0</v>
      </c>
      <c r="J35" s="119">
        <v>109</v>
      </c>
      <c r="K35" s="119">
        <v>0</v>
      </c>
      <c r="L35" s="119">
        <v>400</v>
      </c>
    </row>
    <row r="36" spans="1:12" s="120" customFormat="1" ht="20.25" customHeight="1">
      <c r="A36" s="17"/>
      <c r="B36" s="11"/>
      <c r="C36" s="89"/>
      <c r="D36" s="119"/>
      <c r="E36" s="119"/>
      <c r="F36" s="119"/>
      <c r="G36" s="12"/>
      <c r="H36" s="119"/>
      <c r="I36" s="12"/>
      <c r="J36" s="119"/>
      <c r="K36" s="12"/>
      <c r="L36" s="119"/>
    </row>
    <row r="37" spans="1:12" s="120" customFormat="1" ht="20.25" customHeight="1">
      <c r="A37" s="15" t="s">
        <v>94</v>
      </c>
      <c r="B37" s="5">
        <f aca="true" t="shared" si="9" ref="B37:L37">SUM(B38:B38)</f>
        <v>0</v>
      </c>
      <c r="C37" s="5">
        <f t="shared" si="9"/>
        <v>0</v>
      </c>
      <c r="D37" s="5">
        <f t="shared" si="9"/>
        <v>0</v>
      </c>
      <c r="E37" s="5">
        <f t="shared" si="9"/>
        <v>0</v>
      </c>
      <c r="F37" s="5">
        <f t="shared" si="9"/>
        <v>0</v>
      </c>
      <c r="G37" s="5">
        <f t="shared" si="9"/>
        <v>0</v>
      </c>
      <c r="H37" s="5">
        <f t="shared" si="9"/>
        <v>0</v>
      </c>
      <c r="I37" s="5">
        <f t="shared" si="9"/>
        <v>0</v>
      </c>
      <c r="J37" s="5">
        <f t="shared" si="9"/>
        <v>0</v>
      </c>
      <c r="K37" s="5">
        <f t="shared" si="9"/>
        <v>0</v>
      </c>
      <c r="L37" s="9">
        <f t="shared" si="9"/>
        <v>0</v>
      </c>
    </row>
    <row r="38" spans="1:12" s="120" customFormat="1" ht="20.25" customHeight="1">
      <c r="A38" s="16" t="s">
        <v>90</v>
      </c>
      <c r="B38" s="11">
        <f>SUM(C38:L38)</f>
        <v>0</v>
      </c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</row>
    <row r="39" spans="1:12" s="120" customFormat="1" ht="20.25" customHeight="1">
      <c r="A39" s="17"/>
      <c r="B39" s="11"/>
      <c r="C39" s="89"/>
      <c r="D39" s="119"/>
      <c r="E39" s="119"/>
      <c r="F39" s="119"/>
      <c r="G39" s="12"/>
      <c r="H39" s="119"/>
      <c r="I39" s="12"/>
      <c r="J39" s="119"/>
      <c r="K39" s="12"/>
      <c r="L39" s="119"/>
    </row>
    <row r="40" spans="1:12" s="120" customFormat="1" ht="20.25" customHeight="1">
      <c r="A40" s="15" t="s">
        <v>91</v>
      </c>
      <c r="B40" s="5">
        <f aca="true" t="shared" si="10" ref="B40:L40">SUM(B41:B41)</f>
        <v>1136</v>
      </c>
      <c r="C40" s="5">
        <f t="shared" si="10"/>
        <v>0</v>
      </c>
      <c r="D40" s="5">
        <f t="shared" si="10"/>
        <v>83</v>
      </c>
      <c r="E40" s="5">
        <f t="shared" si="10"/>
        <v>9</v>
      </c>
      <c r="F40" s="5">
        <f t="shared" si="10"/>
        <v>18</v>
      </c>
      <c r="G40" s="5">
        <f t="shared" si="10"/>
        <v>119</v>
      </c>
      <c r="H40" s="5">
        <f t="shared" si="10"/>
        <v>0</v>
      </c>
      <c r="I40" s="5">
        <f t="shared" si="10"/>
        <v>1</v>
      </c>
      <c r="J40" s="5">
        <f t="shared" si="10"/>
        <v>0</v>
      </c>
      <c r="K40" s="5">
        <f t="shared" si="10"/>
        <v>864</v>
      </c>
      <c r="L40" s="9">
        <f t="shared" si="10"/>
        <v>42</v>
      </c>
    </row>
    <row r="41" spans="1:12" s="120" customFormat="1" ht="20.25" customHeight="1">
      <c r="A41" s="17" t="s">
        <v>0</v>
      </c>
      <c r="B41" s="11">
        <f>SUM(C41:L41)</f>
        <v>1136</v>
      </c>
      <c r="C41" s="119">
        <v>0</v>
      </c>
      <c r="D41" s="119">
        <v>83</v>
      </c>
      <c r="E41" s="119">
        <v>9</v>
      </c>
      <c r="F41" s="119">
        <v>18</v>
      </c>
      <c r="G41" s="119">
        <v>119</v>
      </c>
      <c r="H41" s="119">
        <v>0</v>
      </c>
      <c r="I41" s="119">
        <v>1</v>
      </c>
      <c r="J41" s="119">
        <v>0</v>
      </c>
      <c r="K41" s="119">
        <v>864</v>
      </c>
      <c r="L41" s="119">
        <v>42</v>
      </c>
    </row>
    <row r="42" spans="1:12" s="120" customFormat="1" ht="20.25" customHeight="1">
      <c r="A42" s="17"/>
      <c r="B42" s="11"/>
      <c r="C42" s="89"/>
      <c r="D42" s="119"/>
      <c r="E42" s="119"/>
      <c r="F42" s="119"/>
      <c r="G42" s="12"/>
      <c r="H42" s="119"/>
      <c r="I42" s="12"/>
      <c r="J42" s="119"/>
      <c r="K42" s="12"/>
      <c r="L42" s="119"/>
    </row>
    <row r="43" spans="1:12" s="120" customFormat="1" ht="20.25" customHeight="1">
      <c r="A43" s="15" t="s">
        <v>92</v>
      </c>
      <c r="B43" s="5">
        <f aca="true" t="shared" si="11" ref="B43:L43">SUM(B44)</f>
        <v>65</v>
      </c>
      <c r="C43" s="5">
        <f t="shared" si="11"/>
        <v>40</v>
      </c>
      <c r="D43" s="5">
        <f t="shared" si="11"/>
        <v>0</v>
      </c>
      <c r="E43" s="5">
        <f t="shared" si="11"/>
        <v>1</v>
      </c>
      <c r="F43" s="5">
        <f t="shared" si="11"/>
        <v>0</v>
      </c>
      <c r="G43" s="5">
        <f t="shared" si="11"/>
        <v>7</v>
      </c>
      <c r="H43" s="5">
        <f t="shared" si="11"/>
        <v>16</v>
      </c>
      <c r="I43" s="5">
        <f t="shared" si="11"/>
        <v>0</v>
      </c>
      <c r="J43" s="5">
        <f t="shared" si="11"/>
        <v>0</v>
      </c>
      <c r="K43" s="5">
        <f t="shared" si="11"/>
        <v>0</v>
      </c>
      <c r="L43" s="9">
        <f t="shared" si="11"/>
        <v>1</v>
      </c>
    </row>
    <row r="44" spans="1:12" s="120" customFormat="1" ht="20.25" customHeight="1">
      <c r="A44" s="17" t="s">
        <v>93</v>
      </c>
      <c r="B44" s="11">
        <f>SUM(C44:L44)</f>
        <v>65</v>
      </c>
      <c r="C44" s="119">
        <v>40</v>
      </c>
      <c r="D44" s="119">
        <v>0</v>
      </c>
      <c r="E44" s="119">
        <v>1</v>
      </c>
      <c r="F44" s="119">
        <v>0</v>
      </c>
      <c r="G44" s="119">
        <v>7</v>
      </c>
      <c r="H44" s="119">
        <v>16</v>
      </c>
      <c r="I44" s="119">
        <v>0</v>
      </c>
      <c r="J44" s="119">
        <v>0</v>
      </c>
      <c r="K44" s="119">
        <v>0</v>
      </c>
      <c r="L44" s="119">
        <v>1</v>
      </c>
    </row>
    <row r="45" spans="1:12" s="120" customFormat="1" ht="20.25" customHeight="1">
      <c r="A45" s="17"/>
      <c r="B45" s="11"/>
      <c r="C45" s="89"/>
      <c r="D45" s="119"/>
      <c r="E45" s="119"/>
      <c r="F45" s="119"/>
      <c r="G45" s="12"/>
      <c r="H45" s="119"/>
      <c r="I45" s="12"/>
      <c r="J45" s="119"/>
      <c r="K45" s="12"/>
      <c r="L45" s="119"/>
    </row>
    <row r="46" spans="1:12" s="120" customFormat="1" ht="20.25" customHeight="1">
      <c r="A46" s="15" t="s">
        <v>4</v>
      </c>
      <c r="B46" s="5">
        <f aca="true" t="shared" si="12" ref="B46:L46">SUM(B47:B47)</f>
        <v>1650</v>
      </c>
      <c r="C46" s="5">
        <f t="shared" si="12"/>
        <v>0</v>
      </c>
      <c r="D46" s="5">
        <f t="shared" si="12"/>
        <v>1</v>
      </c>
      <c r="E46" s="5">
        <f t="shared" si="12"/>
        <v>2</v>
      </c>
      <c r="F46" s="9">
        <f t="shared" si="12"/>
        <v>3</v>
      </c>
      <c r="G46" s="5">
        <f t="shared" si="12"/>
        <v>104</v>
      </c>
      <c r="H46" s="9">
        <f t="shared" si="12"/>
        <v>978</v>
      </c>
      <c r="I46" s="5">
        <f t="shared" si="12"/>
        <v>0</v>
      </c>
      <c r="J46" s="9">
        <f t="shared" si="12"/>
        <v>0</v>
      </c>
      <c r="K46" s="5">
        <f t="shared" si="12"/>
        <v>1</v>
      </c>
      <c r="L46" s="9">
        <f t="shared" si="12"/>
        <v>561</v>
      </c>
    </row>
    <row r="47" spans="1:12" s="120" customFormat="1" ht="20.25" customHeight="1">
      <c r="A47" s="17" t="s">
        <v>79</v>
      </c>
      <c r="B47" s="11">
        <f>SUM(C47:L47)</f>
        <v>1650</v>
      </c>
      <c r="C47" s="119">
        <v>0</v>
      </c>
      <c r="D47" s="119">
        <v>1</v>
      </c>
      <c r="E47" s="119">
        <v>2</v>
      </c>
      <c r="F47" s="119">
        <v>3</v>
      </c>
      <c r="G47" s="119">
        <v>104</v>
      </c>
      <c r="H47" s="119">
        <v>978</v>
      </c>
      <c r="I47" s="119">
        <v>0</v>
      </c>
      <c r="J47" s="119">
        <v>0</v>
      </c>
      <c r="K47" s="119">
        <v>1</v>
      </c>
      <c r="L47" s="119">
        <v>561</v>
      </c>
    </row>
    <row r="48" spans="1:12" s="120" customFormat="1" ht="20.25" customHeight="1">
      <c r="A48" s="17"/>
      <c r="B48" s="11"/>
      <c r="C48" s="89"/>
      <c r="D48" s="119"/>
      <c r="E48" s="119"/>
      <c r="F48" s="119"/>
      <c r="G48" s="12"/>
      <c r="H48" s="119"/>
      <c r="I48" s="12"/>
      <c r="J48" s="119"/>
      <c r="K48" s="12"/>
      <c r="L48" s="119"/>
    </row>
    <row r="49" spans="1:12" s="120" customFormat="1" ht="20.25" customHeight="1">
      <c r="A49" s="15" t="s">
        <v>88</v>
      </c>
      <c r="B49" s="5">
        <f aca="true" t="shared" si="13" ref="B49:L49">SUM(B50:B50)</f>
        <v>1071</v>
      </c>
      <c r="C49" s="5">
        <f t="shared" si="13"/>
        <v>1</v>
      </c>
      <c r="D49" s="5">
        <f t="shared" si="13"/>
        <v>1</v>
      </c>
      <c r="E49" s="5">
        <f t="shared" si="13"/>
        <v>1</v>
      </c>
      <c r="F49" s="5">
        <f t="shared" si="13"/>
        <v>14</v>
      </c>
      <c r="G49" s="5">
        <f t="shared" si="13"/>
        <v>35</v>
      </c>
      <c r="H49" s="5">
        <f t="shared" si="13"/>
        <v>228</v>
      </c>
      <c r="I49" s="5">
        <f t="shared" si="13"/>
        <v>0</v>
      </c>
      <c r="J49" s="5">
        <f t="shared" si="13"/>
        <v>0</v>
      </c>
      <c r="K49" s="5">
        <f t="shared" si="13"/>
        <v>1</v>
      </c>
      <c r="L49" s="9">
        <f t="shared" si="13"/>
        <v>790</v>
      </c>
    </row>
    <row r="50" spans="1:12" s="120" customFormat="1" ht="20.25" customHeight="1">
      <c r="A50" s="17" t="s">
        <v>87</v>
      </c>
      <c r="B50" s="11">
        <f>SUM(C50:L50)</f>
        <v>1071</v>
      </c>
      <c r="C50" s="119">
        <v>1</v>
      </c>
      <c r="D50" s="119">
        <v>1</v>
      </c>
      <c r="E50" s="119">
        <v>1</v>
      </c>
      <c r="F50" s="119">
        <v>14</v>
      </c>
      <c r="G50" s="119">
        <v>35</v>
      </c>
      <c r="H50" s="119">
        <v>228</v>
      </c>
      <c r="I50" s="119">
        <v>0</v>
      </c>
      <c r="J50" s="119">
        <v>0</v>
      </c>
      <c r="K50" s="119">
        <v>1</v>
      </c>
      <c r="L50" s="119">
        <v>790</v>
      </c>
    </row>
    <row r="51" spans="1:12" ht="15">
      <c r="A51" s="121"/>
      <c r="B51" s="23"/>
      <c r="C51" s="122"/>
      <c r="D51" s="123"/>
      <c r="E51" s="123"/>
      <c r="F51" s="124"/>
      <c r="G51" s="123"/>
      <c r="H51" s="124"/>
      <c r="I51" s="123"/>
      <c r="J51" s="124"/>
      <c r="K51" s="123"/>
      <c r="L51" s="124"/>
    </row>
    <row r="52" ht="15">
      <c r="A52" s="25" t="s">
        <v>40</v>
      </c>
    </row>
  </sheetData>
  <sheetProtection/>
  <mergeCells count="7">
    <mergeCell ref="A3:L3"/>
    <mergeCell ref="D5:D7"/>
    <mergeCell ref="J5:J7"/>
    <mergeCell ref="K5:K7"/>
    <mergeCell ref="G5:G7"/>
    <mergeCell ref="B5:B7"/>
    <mergeCell ref="A5:A7"/>
  </mergeCells>
  <printOptions horizontalCentered="1" verticalCentered="1"/>
  <pageMargins left="0.1968503937007874" right="0.1968503937007874" top="0" bottom="0" header="0" footer="0"/>
  <pageSetup horizontalDpi="600" verticalDpi="600" orientation="landscape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mvargasb</dc:creator>
  <cp:keywords/>
  <dc:description/>
  <cp:lastModifiedBy>minor canales</cp:lastModifiedBy>
  <cp:lastPrinted>2013-08-07T20:56:01Z</cp:lastPrinted>
  <dcterms:created xsi:type="dcterms:W3CDTF">2009-08-28T12:59:57Z</dcterms:created>
  <dcterms:modified xsi:type="dcterms:W3CDTF">2013-11-18T17:58:35Z</dcterms:modified>
  <cp:category/>
  <cp:version/>
  <cp:contentType/>
  <cp:contentStatus/>
</cp:coreProperties>
</file>